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95"/>
  </bookViews>
  <sheets>
    <sheet name="_Экспорт" sheetId="1" r:id="rId1"/>
    <sheet name="Лист1" sheetId="2" r:id="rId2"/>
  </sheets>
  <definedNames>
    <definedName name="_xlnm._FilterDatabase" localSheetId="0" hidden="1">_Экспорт!$C$14:$G$182</definedName>
    <definedName name="_Экспорт">_Экспорт!$B$14:$I$182</definedName>
    <definedName name="_xlnm.Print_Area" localSheetId="0">_Экспорт!$A$1:$I$187</definedName>
  </definedNames>
  <calcPr calcId="125725" refMode="R1C1"/>
</workbook>
</file>

<file path=xl/calcChain.xml><?xml version="1.0" encoding="utf-8"?>
<calcChain xmlns="http://schemas.openxmlformats.org/spreadsheetml/2006/main">
  <c r="G153" i="1"/>
  <c r="G144"/>
  <c r="G143" s="1"/>
  <c r="G179"/>
  <c r="G174"/>
  <c r="G137"/>
  <c r="G125"/>
  <c r="G130"/>
  <c r="G129" s="1"/>
  <c r="G128" s="1"/>
  <c r="G109"/>
  <c r="G108" s="1"/>
  <c r="G107" s="1"/>
  <c r="G71"/>
  <c r="G62"/>
  <c r="G61" s="1"/>
  <c r="G60" s="1"/>
  <c r="H129"/>
  <c r="H128" s="1"/>
  <c r="I129"/>
  <c r="I128" s="1"/>
  <c r="H103"/>
  <c r="I103"/>
  <c r="G104"/>
  <c r="G103" s="1"/>
  <c r="H91"/>
  <c r="H90" s="1"/>
  <c r="I91"/>
  <c r="I90" s="1"/>
  <c r="G92"/>
  <c r="G91" s="1"/>
  <c r="G90" s="1"/>
  <c r="G86"/>
  <c r="G89"/>
  <c r="H61"/>
  <c r="H60" s="1"/>
  <c r="I61"/>
  <c r="I60" s="1"/>
  <c r="G68"/>
  <c r="H108"/>
  <c r="H107" s="1"/>
  <c r="H106" s="1"/>
  <c r="I108"/>
  <c r="I107" s="1"/>
  <c r="I106" s="1"/>
  <c r="G47" l="1"/>
  <c r="H44"/>
  <c r="I44"/>
  <c r="G45"/>
  <c r="G44" s="1"/>
  <c r="H23"/>
  <c r="I23"/>
  <c r="G23"/>
  <c r="G24"/>
  <c r="G26"/>
  <c r="I144" l="1"/>
  <c r="I143" s="1"/>
  <c r="I113"/>
  <c r="H113"/>
  <c r="H144"/>
  <c r="H143" s="1"/>
  <c r="I47" l="1"/>
  <c r="I26"/>
  <c r="H47"/>
  <c r="H26"/>
  <c r="G25"/>
  <c r="G43"/>
  <c r="G38"/>
  <c r="G178" l="1"/>
  <c r="G177"/>
  <c r="G176" s="1"/>
  <c r="G175" s="1"/>
  <c r="I176"/>
  <c r="I175" s="1"/>
  <c r="I173"/>
  <c r="I172" s="1"/>
  <c r="I171" s="1"/>
  <c r="I170" s="1"/>
  <c r="H173"/>
  <c r="H172" s="1"/>
  <c r="H171" s="1"/>
  <c r="H170" s="1"/>
  <c r="G173"/>
  <c r="G172" s="1"/>
  <c r="G171" s="1"/>
  <c r="G170" s="1"/>
  <c r="I168"/>
  <c r="H168"/>
  <c r="G168"/>
  <c r="I167"/>
  <c r="I166" s="1"/>
  <c r="H167"/>
  <c r="H166" s="1"/>
  <c r="G167"/>
  <c r="G166" s="1"/>
  <c r="I164"/>
  <c r="H164"/>
  <c r="G164"/>
  <c r="I163"/>
  <c r="H163"/>
  <c r="G163"/>
  <c r="I161"/>
  <c r="H161"/>
  <c r="G161"/>
  <c r="I160"/>
  <c r="H160"/>
  <c r="G160"/>
  <c r="I157"/>
  <c r="I156" s="1"/>
  <c r="I155" s="1"/>
  <c r="H157"/>
  <c r="H156" s="1"/>
  <c r="H155" s="1"/>
  <c r="G157"/>
  <c r="G156" s="1"/>
  <c r="G155" s="1"/>
  <c r="I152"/>
  <c r="I151" s="1"/>
  <c r="I150" s="1"/>
  <c r="I149" s="1"/>
  <c r="H152"/>
  <c r="H151" s="1"/>
  <c r="H150" s="1"/>
  <c r="H149" s="1"/>
  <c r="G152"/>
  <c r="G151" s="1"/>
  <c r="G150" s="1"/>
  <c r="G149" s="1"/>
  <c r="I147"/>
  <c r="H147"/>
  <c r="G147"/>
  <c r="I146"/>
  <c r="I145" s="1"/>
  <c r="H146"/>
  <c r="H145" s="1"/>
  <c r="G146"/>
  <c r="G145" s="1"/>
  <c r="I142"/>
  <c r="H142"/>
  <c r="G142"/>
  <c r="I140"/>
  <c r="I139" s="1"/>
  <c r="H140"/>
  <c r="H139" s="1"/>
  <c r="H138" s="1"/>
  <c r="G140"/>
  <c r="G139" s="1"/>
  <c r="G136"/>
  <c r="G135"/>
  <c r="G134"/>
  <c r="G131"/>
  <c r="I126"/>
  <c r="H126"/>
  <c r="G126"/>
  <c r="I125"/>
  <c r="I124" s="1"/>
  <c r="H125"/>
  <c r="H124" s="1"/>
  <c r="G124"/>
  <c r="G119"/>
  <c r="G118"/>
  <c r="G117" s="1"/>
  <c r="I117"/>
  <c r="H117"/>
  <c r="I114"/>
  <c r="H114"/>
  <c r="G114"/>
  <c r="I112"/>
  <c r="I111" s="1"/>
  <c r="H112"/>
  <c r="H111" s="1"/>
  <c r="G112"/>
  <c r="G111" s="1"/>
  <c r="G106"/>
  <c r="I102"/>
  <c r="H102"/>
  <c r="G102"/>
  <c r="I100"/>
  <c r="I99" s="1"/>
  <c r="H100"/>
  <c r="H99" s="1"/>
  <c r="G100"/>
  <c r="G99" s="1"/>
  <c r="I97"/>
  <c r="I96" s="1"/>
  <c r="H97"/>
  <c r="H96" s="1"/>
  <c r="G97"/>
  <c r="G96" s="1"/>
  <c r="I94"/>
  <c r="H94"/>
  <c r="G94"/>
  <c r="I93"/>
  <c r="H93"/>
  <c r="G93"/>
  <c r="I88"/>
  <c r="H88"/>
  <c r="G88"/>
  <c r="I87"/>
  <c r="H87"/>
  <c r="G87"/>
  <c r="I85"/>
  <c r="H85"/>
  <c r="G85"/>
  <c r="I84"/>
  <c r="H84"/>
  <c r="G84"/>
  <c r="I81"/>
  <c r="H81"/>
  <c r="G81"/>
  <c r="I80"/>
  <c r="H80"/>
  <c r="G80"/>
  <c r="I77"/>
  <c r="H77"/>
  <c r="G77"/>
  <c r="I73"/>
  <c r="I72" s="1"/>
  <c r="H73"/>
  <c r="H72" s="1"/>
  <c r="G72"/>
  <c r="I70"/>
  <c r="H70"/>
  <c r="G70"/>
  <c r="I69"/>
  <c r="H69"/>
  <c r="G69"/>
  <c r="I67"/>
  <c r="I66" s="1"/>
  <c r="H67"/>
  <c r="H66" s="1"/>
  <c r="G67"/>
  <c r="G66" s="1"/>
  <c r="I63"/>
  <c r="H63"/>
  <c r="G63"/>
  <c r="I57"/>
  <c r="H57"/>
  <c r="G57"/>
  <c r="I56"/>
  <c r="I55" s="1"/>
  <c r="H56"/>
  <c r="H55" s="1"/>
  <c r="G56"/>
  <c r="G55" s="1"/>
  <c r="I53"/>
  <c r="H53"/>
  <c r="G53"/>
  <c r="I50"/>
  <c r="H50"/>
  <c r="G50"/>
  <c r="G37" s="1"/>
  <c r="I48"/>
  <c r="H48"/>
  <c r="G48"/>
  <c r="I46"/>
  <c r="H46"/>
  <c r="G46"/>
  <c r="I43"/>
  <c r="H43"/>
  <c r="I41"/>
  <c r="H41"/>
  <c r="G41"/>
  <c r="I38"/>
  <c r="H38"/>
  <c r="H37" s="1"/>
  <c r="I32"/>
  <c r="H32"/>
  <c r="G32"/>
  <c r="I29"/>
  <c r="H29"/>
  <c r="G29"/>
  <c r="I27"/>
  <c r="H27"/>
  <c r="H22" s="1"/>
  <c r="G27"/>
  <c r="G22" s="1"/>
  <c r="I25"/>
  <c r="H25"/>
  <c r="I18"/>
  <c r="I17" s="1"/>
  <c r="H18"/>
  <c r="G18"/>
  <c r="G59" l="1"/>
  <c r="G36" s="1"/>
  <c r="G110"/>
  <c r="G105" s="1"/>
  <c r="H76"/>
  <c r="G159"/>
  <c r="H133"/>
  <c r="H159"/>
  <c r="H154" s="1"/>
  <c r="G76"/>
  <c r="H123"/>
  <c r="H122" s="1"/>
  <c r="H121" s="1"/>
  <c r="I138"/>
  <c r="I133" s="1"/>
  <c r="H17"/>
  <c r="H21"/>
  <c r="I76"/>
  <c r="I123"/>
  <c r="I122" s="1"/>
  <c r="I121" s="1"/>
  <c r="G123"/>
  <c r="G122" s="1"/>
  <c r="G121" s="1"/>
  <c r="G17"/>
  <c r="I22"/>
  <c r="I21" s="1"/>
  <c r="I110"/>
  <c r="I105" s="1"/>
  <c r="G21"/>
  <c r="I59"/>
  <c r="G83"/>
  <c r="I83"/>
  <c r="H110"/>
  <c r="H105" s="1"/>
  <c r="G138"/>
  <c r="G133" s="1"/>
  <c r="I37"/>
  <c r="I159"/>
  <c r="I154" s="1"/>
  <c r="G154"/>
  <c r="H59"/>
  <c r="H36" s="1"/>
  <c r="H83"/>
  <c r="I36" l="1"/>
  <c r="I35" s="1"/>
  <c r="H75"/>
  <c r="H35" s="1"/>
  <c r="I75"/>
  <c r="G75"/>
  <c r="G35" s="1"/>
  <c r="H16"/>
  <c r="H15" s="1"/>
  <c r="G16"/>
  <c r="G15" s="1"/>
  <c r="I16"/>
  <c r="I15" s="1"/>
  <c r="H180" l="1"/>
  <c r="G180"/>
  <c r="I180"/>
  <c r="H182" l="1"/>
  <c r="G182"/>
  <c r="I182"/>
</calcChain>
</file>

<file path=xl/sharedStrings.xml><?xml version="1.0" encoding="utf-8"?>
<sst xmlns="http://schemas.openxmlformats.org/spreadsheetml/2006/main" count="640" uniqueCount="326">
  <si>
    <t>Главными распорядителями бюджетных средств МО п. Петро-Славянка являются:</t>
  </si>
  <si>
    <t>- Местная Администрация п. Петро-Славянка. Код ГРБС - 895</t>
  </si>
  <si>
    <t>- Муниципальный Совет  п. Петро-Славянка. Код ГРБС -955</t>
  </si>
  <si>
    <t>№ п/п</t>
  </si>
  <si>
    <t>Наименование</t>
  </si>
  <si>
    <t>Код ГБРС</t>
  </si>
  <si>
    <t>Код        Раздел</t>
  </si>
  <si>
    <t>Код целевой статьи</t>
  </si>
  <si>
    <t>Код вида расходов</t>
  </si>
  <si>
    <t>2024 год   Сумма (тыс. руб.)</t>
  </si>
  <si>
    <t>2025 год  Сумма (тыс. руб.)</t>
  </si>
  <si>
    <t>2026 год   Сумма (тыс. руб.)</t>
  </si>
  <si>
    <t xml:space="preserve">    I</t>
  </si>
  <si>
    <t xml:space="preserve">ГЛАВНЫЙ РАСПОРЯДИТЕЛЬ СРЕДСТВ МЕСТНОГО БЮДЖЕТА- ПРЕДСТАВИТЕЛЬНЫЙ ОРГАН                     ( МУНИЦИПАЛЬНЫЙ СОВЕТ) ВНУТРИГОРОДСКОГО МУНИЦИПАЛЬНОГО ОБРАЗОВАНИЯ САНКТ-ПЕТЕРБУРГА ПОСЕЛКА ПЕТРО-СЛАВЯНКА 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</si>
  <si>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</si>
  <si>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</si>
  <si>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</si>
  <si>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</si>
  <si>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</si>
  <si>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</si>
  <si>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</si>
  <si>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</si>
  <si>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00200 00011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</si>
  <si>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</si>
  <si>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</si>
  <si>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1.1.1.1.1.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</si>
  <si>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</si>
  <si>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</si>
  <si>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</si>
  <si>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</si>
  <si>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</si>
  <si>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</si>
  <si>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00200 00021</t>
  </si>
  <si>
    <t>1.2.1.1</t>
  </si>
  <si>
    <t>1.2.1.1.1.</t>
  </si>
  <si>
    <t>Расходы на выплату  персоналу государственных (муниципальных) органов</t>
  </si>
  <si>
    <t>1.2.1.2.</t>
  </si>
  <si>
    <t>Закупка товаров, работ и услуг для обеспечения государственных (муниципальных) нужд</t>
  </si>
  <si>
    <t>1.2.1.2.1.</t>
  </si>
  <si>
    <t>Иные закупки товаров, работ и услуг для для обеспечения государственных (муниципальных) нужд</t>
  </si>
  <si>
    <t>1.2.1.3.</t>
  </si>
  <si>
    <t>Иные бюджетные ассигнования</t>
  </si>
  <si>
    <t>1.2.1.3.1.</t>
  </si>
  <si>
    <t>Уплата налогов, сборов и иных платежей</t>
  </si>
  <si>
    <t>1.2.2.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</si>
  <si>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</si>
  <si>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00200 00022</t>
  </si>
  <si>
    <t>1.2.2.1</t>
  </si>
  <si>
    <t>1.2.2.1.1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</si>
  <si>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</si>
  <si>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1.2.3</t>
  </si>
  <si>
    <t>Другие расходы аппарата представительного органа муниципального образования</t>
  </si>
  <si>
    <t>09200 00441</t>
  </si>
  <si>
    <t>1.2.3.1</t>
  </si>
  <si>
    <t>1.2.3.1.1</t>
  </si>
  <si>
    <t>II</t>
  </si>
  <si>
    <t xml:space="preserve">ГЛАВНЫЙ РАСПОРЯДИТЕЛЬ СРЕДСТВ МЕСТНОГО БЮДЖЕТА- МЕСТНАЯ АДМИНИСТРАЦИЯ                      ВНУТРИГОРОДСКОГО МУНИЦИПАЛЬНОГО ОБРАЗОВАНИЯ САНКТ-ПЕТЕРБУРГА ПОСЕЛКА ПЕТРО-СЛАВЯНКА </t>
  </si>
  <si>
    <t>0104</t>
  </si>
  <si>
    <t>1.1.1.</t>
  </si>
  <si>
    <t>Глава местной администрации (исполнительно-распорядительного органа муниципального образования)</t>
  </si>
  <si>
    <t>00200 00031</t>
  </si>
  <si>
    <t>1.1.1.1.1</t>
  </si>
  <si>
    <t>1.1.1.2</t>
  </si>
  <si>
    <t>1.1.1.2.2</t>
  </si>
  <si>
    <t>1.1.2.</t>
  </si>
  <si>
    <t>Содержание и обеспечение деятельности местной администрации по решению вопросов местного значения</t>
  </si>
  <si>
    <t>00200 00032</t>
  </si>
  <si>
    <t>1.1.2.1</t>
  </si>
  <si>
    <t>1.1.2.1.1</t>
  </si>
  <si>
    <t>1.1.2.2</t>
  </si>
  <si>
    <t>1.1.2.2.1</t>
  </si>
  <si>
    <t>1.1.2.3</t>
  </si>
  <si>
    <t>1.1.2.3.1</t>
  </si>
  <si>
    <t>1.1.3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</si>
  <si>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</si>
  <si>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</si>
  <si>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1.3.1.1</t>
  </si>
  <si>
    <t>1.3.1.1.1</t>
  </si>
  <si>
    <t>1.1.3.2</t>
  </si>
  <si>
    <t>1.1.3.2.1</t>
  </si>
  <si>
    <t>Резервные фонды</t>
  </si>
  <si>
    <t>0111</t>
  </si>
  <si>
    <t>1.2.1</t>
  </si>
  <si>
    <t>Резервный фонд местной администрации</t>
  </si>
  <si>
    <t>07000 00061</t>
  </si>
  <si>
    <t>1.2.1.1.1</t>
  </si>
  <si>
    <t>Резервные средства</t>
  </si>
  <si>
    <t>1.3.</t>
  </si>
  <si>
    <t>Другие общегосударственные вопросы</t>
  </si>
  <si>
    <t>0113</t>
  </si>
  <si>
    <t>1.3.1</t>
  </si>
  <si>
    <t>Формирование архивных фондов органов местного самоуправления, муниципальных предприятий и учреждений</t>
  </si>
  <si>
    <t>09001 00071</t>
  </si>
  <si>
    <t>1.3.2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</si>
  <si>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</si>
  <si>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09002 00081</t>
  </si>
  <si>
    <t>1.3.2.1</t>
  </si>
  <si>
    <t>1.3.2.1.1</t>
  </si>
  <si>
    <t>1.3.3</t>
  </si>
  <si>
    <t>Расходы на эксплуатацию информационно-телекоммуникационных систем</t>
  </si>
  <si>
    <t>33000 00410</t>
  </si>
  <si>
    <t>1.3.3.1</t>
  </si>
  <si>
    <t>1.3.3.1.1</t>
  </si>
  <si>
    <t>1.3.4</t>
  </si>
  <si>
    <t>Расходы на осуществление закупки товаров, работ и услуг для обеспечения муниципальных нужд</t>
  </si>
  <si>
    <t>33000 00461</t>
  </si>
  <si>
    <t>1.3.4.1</t>
  </si>
  <si>
    <t>1.3.4.1.1</t>
  </si>
  <si>
    <t>1.3.5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</si>
  <si>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</si>
  <si>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</si>
  <si>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1.3.5.1</t>
  </si>
  <si>
    <t>1.3.5.1.1</t>
  </si>
  <si>
    <t>2.</t>
  </si>
  <si>
    <t xml:space="preserve">Национальная безопасность и 
правоохранительная деятельность
</t>
  </si>
  <si>
    <t>0300</t>
  </si>
  <si>
    <t>2.1.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</si>
  <si>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</si>
  <si>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</si>
  <si>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2.1.1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</si>
  <si>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</si>
  <si>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21909 00081</t>
  </si>
  <si>
    <t>2.1.1.1</t>
  </si>
  <si>
    <t>2.1.1.1.1</t>
  </si>
  <si>
    <t>2.1.2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</si>
  <si>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</si>
  <si>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21907 00091</t>
  </si>
  <si>
    <t>2.1.2.1</t>
  </si>
  <si>
    <t>2.1.2.1.1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</si>
  <si>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</si>
  <si>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</si>
  <si>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</si>
  <si>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</t>
  </si>
  <si>
    <t>Расходы, связанные с финансированием муниципальной программы по противодействию коррупции во внутригородском муниципальном образовании Санкт-Петербурга поселка Петро-Славянка</t>
  </si>
  <si>
    <t>21901 00051</t>
  </si>
  <si>
    <t>2.2.1.1</t>
  </si>
  <si>
    <t>2.2.1.1.1</t>
  </si>
  <si>
    <t>Иные закупки товаров, работ и услуг для муниципальных нужд</t>
  </si>
  <si>
    <t>2.2.2</t>
  </si>
  <si>
    <t>Ведомственная целевая программа по профилактике экстремизма и терроризма на территории муниципального образования</t>
  </si>
  <si>
    <t>09201 00521</t>
  </si>
  <si>
    <t>2.2.2.1</t>
  </si>
  <si>
    <t>2.2.2.1.1</t>
  </si>
  <si>
    <t>2.2.3.</t>
  </si>
  <si>
    <t>Расходы, связанные с реализацией муниципальной программы по профилактике правонарушений на территории муниципального образования</t>
  </si>
  <si>
    <t>21902 00031</t>
  </si>
  <si>
    <t>2.2.3.1</t>
  </si>
  <si>
    <t>2.2.3.1.1</t>
  </si>
  <si>
    <t>2.2.4</t>
  </si>
  <si>
    <t>Расходы, связанные с реализацией муниципальной программы по профилактике наркомании</t>
  </si>
  <si>
    <t>21903 00071</t>
  </si>
  <si>
    <t>2.2.4.1</t>
  </si>
  <si>
    <t>2.2.4.1.1</t>
  </si>
  <si>
    <t>2.2.5</t>
  </si>
  <si>
    <t>Расходы, направленные на реализацию муниципальной программы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</si>
  <si>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21904 00011</t>
  </si>
  <si>
    <t>2.2.5.1</t>
  </si>
  <si>
    <t>2.2.5.1.1</t>
  </si>
  <si>
    <t>2.2.6</t>
  </si>
  <si>
    <t>Расходы, направленные на реализацию муниципальной программы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</si>
  <si>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21905 00021</t>
  </si>
  <si>
    <t>2.2.6.1</t>
  </si>
  <si>
    <t>2.2.6.1.1</t>
  </si>
  <si>
    <t>2.2.7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</si>
  <si>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</si>
  <si>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21900 00061</t>
  </si>
  <si>
    <t>2.2.7.1</t>
  </si>
  <si>
    <t>Закупка товаров, работ и услуг для государственных (муниципальных) нужд</t>
  </si>
  <si>
    <t>2.2.7.1.1</t>
  </si>
  <si>
    <t>3</t>
  </si>
  <si>
    <t>Национальная экономика</t>
  </si>
  <si>
    <t>0400</t>
  </si>
  <si>
    <t>3.1.</t>
  </si>
  <si>
    <t>Общеэкономические вопросы</t>
  </si>
  <si>
    <t>0401</t>
  </si>
  <si>
    <t>3.1.1.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</si>
  <si>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</si>
  <si>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21908 00041</t>
  </si>
  <si>
    <t>3.1.1.1</t>
  </si>
  <si>
    <t>3.1.1.1.1</t>
  </si>
  <si>
    <t>3.2</t>
  </si>
  <si>
    <t>Дорожное хозяйство (дорожные фонды)</t>
  </si>
  <si>
    <t>0409</t>
  </si>
  <si>
    <t>3.2.1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</si>
  <si>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</si>
  <si>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31500 00111</t>
  </si>
  <si>
    <t>3.2.1.1.</t>
  </si>
  <si>
    <t>3.2.1.1.1</t>
  </si>
  <si>
    <t>3.2.2</t>
  </si>
  <si>
    <t>3.2.2.1</t>
  </si>
  <si>
    <t>Исполнение судебных актов</t>
  </si>
  <si>
    <t>3.2.2.2</t>
  </si>
  <si>
    <t>3.3</t>
  </si>
  <si>
    <t xml:space="preserve">Другие вопросы в области национальной экономики
</t>
  </si>
  <si>
    <t>0412</t>
  </si>
  <si>
    <t>3.3.1</t>
  </si>
  <si>
    <t>Расходы, связанные с реализацией муниципальой программы по содействию развития малого бизнеса на территории  муниципального образования Санкт-Петербурга поселка Петро-Славянка</t>
  </si>
  <si>
    <t>09003 00091</t>
  </si>
  <si>
    <t>3.3.1.1</t>
  </si>
  <si>
    <t>3.3.1.1.1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</si>
  <si>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</si>
  <si>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</si>
  <si>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</si>
  <si>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</si>
  <si>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</si>
  <si>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</si>
  <si>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</si>
  <si>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</si>
  <si>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60000 00131</t>
  </si>
  <si>
    <t>4.1.1.1</t>
  </si>
  <si>
    <t>4.1.1.1.1</t>
  </si>
  <si>
    <t>4.1.1.2</t>
  </si>
  <si>
    <t>4.1.1.2.1</t>
  </si>
  <si>
    <t>4.1.2</t>
  </si>
  <si>
    <t>Обеспечение санитарного благополучия населения</t>
  </si>
  <si>
    <t>60000 00141</t>
  </si>
  <si>
    <t>4.1.2.1</t>
  </si>
  <si>
    <t>4.1.2.1.1</t>
  </si>
  <si>
    <t>4.1.2.2</t>
  </si>
  <si>
    <t>4.1.2.2.1</t>
  </si>
  <si>
    <t>5.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</si>
  <si>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</si>
  <si>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</si>
  <si>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</si>
  <si>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</si>
  <si>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</si>
  <si>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 xml:space="preserve"> </t>
  </si>
  <si>
    <t>5.1.1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</si>
  <si>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</si>
  <si>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42800 00181</t>
  </si>
  <si>
    <t>5.1.1.1</t>
  </si>
  <si>
    <t>5.1.1.1.1</t>
  </si>
  <si>
    <t>5.2</t>
  </si>
  <si>
    <t>Молодежная политика</t>
  </si>
  <si>
    <t>0707</t>
  </si>
  <si>
    <t>5.2.1</t>
  </si>
  <si>
    <t>Проведение мероприятий по военно-патриотическому воспитанию молодежи на территории муниципального образования</t>
  </si>
  <si>
    <t>43100 00191</t>
  </si>
  <si>
    <t>5.2.1.1</t>
  </si>
  <si>
    <t>5.2.1.1.1</t>
  </si>
  <si>
    <t>5.2.2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</si>
  <si>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</si>
  <si>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45000 00561</t>
  </si>
  <si>
    <t>5.2.2.1</t>
  </si>
  <si>
    <t>5.2.2.1.1</t>
  </si>
  <si>
    <t>5.3</t>
  </si>
  <si>
    <t>Другие вопросы в области образования</t>
  </si>
  <si>
    <t>0709</t>
  </si>
  <si>
    <t>5.3.1</t>
  </si>
  <si>
    <t>Расходы, связанные с финансированием муниципальной программы по реализации мер по профилактике дорожно-транспортного травматизма на территории муниципального образования</t>
  </si>
  <si>
    <t>21906 00061</t>
  </si>
  <si>
    <t>5.3.1.1</t>
  </si>
  <si>
    <t>5.3.1.1.1</t>
  </si>
  <si>
    <t>6</t>
  </si>
  <si>
    <t xml:space="preserve">Культура, кинематография </t>
  </si>
  <si>
    <t>0800</t>
  </si>
  <si>
    <t>6.1</t>
  </si>
  <si>
    <t>Культура</t>
  </si>
  <si>
    <t>0801</t>
  </si>
  <si>
    <t>6.1.1</t>
  </si>
  <si>
    <t>Организация местных и участие в организации и проведении городских  праздничных и иных зрелищных мероприятий</t>
  </si>
  <si>
    <t>44000 00221</t>
  </si>
  <si>
    <t>6.1.1.1</t>
  </si>
  <si>
    <t>6.1.1.1.1</t>
  </si>
  <si>
    <t>7.</t>
  </si>
  <si>
    <t>Социальная политика</t>
  </si>
  <si>
    <t>1000</t>
  </si>
  <si>
    <t>7.1</t>
  </si>
  <si>
    <t>Социальное обеспечение населения</t>
  </si>
  <si>
    <t>7.1.1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</si>
  <si>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</si>
  <si>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50500 00231</t>
  </si>
  <si>
    <t>7.1.1.1</t>
  </si>
  <si>
    <t>Социальное обеспечение и иные выплаты населению</t>
  </si>
  <si>
    <t>7.1.1.1.1</t>
  </si>
  <si>
    <t>Публичные нормативные социальные выплаты гражданам</t>
  </si>
  <si>
    <t>7.2</t>
  </si>
  <si>
    <t>Охрана семьи и детcтва</t>
  </si>
  <si>
    <t>1004</t>
  </si>
  <si>
    <t>7.2.1.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</si>
  <si>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</si>
  <si>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</si>
  <si>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7.2.1.1</t>
  </si>
  <si>
    <t>7.2.1.1.1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</si>
  <si>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</si>
  <si>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</si>
  <si>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</si>
  <si>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7.2.2.1</t>
  </si>
  <si>
    <t>7.2.2.1.1</t>
  </si>
  <si>
    <t>Социальные выплаты гражданам, кроме публичных нормативных социальных выплат</t>
  </si>
  <si>
    <t>7.3</t>
  </si>
  <si>
    <t>Другие вопросы в области социальной политики</t>
  </si>
  <si>
    <t>1006</t>
  </si>
  <si>
    <t>7.3.1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</si>
  <si>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</si>
  <si>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50500 00331</t>
  </si>
  <si>
    <t>7.3.1.1</t>
  </si>
  <si>
    <t>7.3.1.1.1</t>
  </si>
  <si>
    <t>8.</t>
  </si>
  <si>
    <t>Физическая культура  и спорт</t>
  </si>
  <si>
    <t>1100</t>
  </si>
  <si>
    <t>8.1.</t>
  </si>
  <si>
    <t>Физическая культура</t>
  </si>
  <si>
    <t>1101</t>
  </si>
  <si>
    <t>8.1.1</t>
  </si>
  <si>
    <t>Создание условий для развития на территории муниципального образования массовой физической культуры и спорта</t>
  </si>
  <si>
    <t>48700 00241</t>
  </si>
  <si>
    <t>8.1.1.1</t>
  </si>
  <si>
    <t>8.1.1.1.1</t>
  </si>
  <si>
    <t>9.</t>
  </si>
  <si>
    <t>Средства массовой информации</t>
  </si>
  <si>
    <t>1200</t>
  </si>
  <si>
    <t>9.1</t>
  </si>
  <si>
    <t>Периодическая печать и издательства</t>
  </si>
  <si>
    <t>1202</t>
  </si>
  <si>
    <t>9.1.1</t>
  </si>
  <si>
    <t xml:space="preserve">Организация и содержание средств массовой информации </t>
  </si>
  <si>
    <t>45700 00251</t>
  </si>
  <si>
    <t>9.1.1.1</t>
  </si>
  <si>
    <t>9.1.1.1.1</t>
  </si>
  <si>
    <t>Итого</t>
  </si>
  <si>
    <t>Условно утвержденные расходы</t>
  </si>
  <si>
    <t>Всего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</si>
  <si>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</si>
  <si>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Приложение № 3 к Решению МС О внесении изменений в Решение Муниципального Совета 
внутригородского муниципального образования 
Санкт-Петербурга поселка Петро-Славянка 
от  «Об утверждении бюджета ВМО 
п. Петро-Славянка на 2024 год и плановый период 2025-2026 год
от "21" декабря 2023 № 12.1/2023
</t>
  </si>
  <si>
    <t xml:space="preserve"> 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Петро-Славянка на 2024 года и плановый период 2025-2026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</si>
</sst>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"/>
  </numFmts>
  <fonts count="8">
    <font>
      <sz val="11"/>
      <name val="Calibri"/>
    </font>
    <font>
      <sz val="10"/>
      <name val="MS Sans Serif"/>
    </font>
    <font>
      <b/>
      <sz val="10"/>
      <name val="MS Sans Serif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/>
    <xf numFmtId="0" fontId="2" fillId="0" borderId="0" xfId="0" applyNumberFormat="1" applyFont="1" applyFill="1"/>
    <xf numFmtId="0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wrapText="1"/>
    </xf>
    <xf numFmtId="0" fontId="5" fillId="0" borderId="1" xfId="0" applyNumberFormat="1" applyFont="1" applyFill="1" applyBorder="1" applyAlignment="1">
      <alignment horizontal="left" vertical="justify" wrapText="1"/>
    </xf>
    <xf numFmtId="0" fontId="3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4" fontId="5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wrapText="1"/>
    </xf>
    <xf numFmtId="0" fontId="7" fillId="2" borderId="0" xfId="0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zoomScaleNormal="100" workbookViewId="0">
      <selection activeCell="K199" sqref="K199"/>
    </sheetView>
  </sheetViews>
  <sheetFormatPr defaultColWidth="8.28515625" defaultRowHeight="12.75"/>
  <cols>
    <col min="1" max="1" width="6.140625" style="1" customWidth="1"/>
    <col min="2" max="2" width="48" style="5" customWidth="1"/>
    <col min="3" max="3" width="6.85546875" style="37" customWidth="1"/>
    <col min="4" max="4" width="7.5703125" style="38" customWidth="1"/>
    <col min="5" max="5" width="13" style="38" customWidth="1"/>
    <col min="6" max="6" width="6.85546875" style="37" customWidth="1"/>
    <col min="7" max="7" width="11.42578125" style="37" customWidth="1"/>
    <col min="8" max="8" width="11.140625" style="37" customWidth="1"/>
    <col min="9" max="9" width="11.42578125" style="40" customWidth="1"/>
    <col min="10" max="16384" width="8.28515625" style="1"/>
  </cols>
  <sheetData>
    <row r="1" spans="1:9" ht="15.75" customHeight="1">
      <c r="A1" s="44" t="s">
        <v>324</v>
      </c>
      <c r="B1" s="44"/>
      <c r="C1" s="44"/>
      <c r="D1" s="44"/>
      <c r="E1" s="44"/>
      <c r="F1" s="44"/>
      <c r="G1" s="44"/>
      <c r="H1" s="44"/>
      <c r="I1" s="44"/>
    </row>
    <row r="2" spans="1:9">
      <c r="A2" s="44"/>
      <c r="B2" s="44"/>
      <c r="C2" s="44"/>
      <c r="D2" s="44"/>
      <c r="E2" s="44"/>
      <c r="F2" s="44"/>
      <c r="G2" s="44"/>
      <c r="H2" s="44"/>
      <c r="I2" s="44"/>
    </row>
    <row r="3" spans="1:9">
      <c r="A3" s="44"/>
      <c r="B3" s="44"/>
      <c r="C3" s="44"/>
      <c r="D3" s="44"/>
      <c r="E3" s="44"/>
      <c r="F3" s="44"/>
      <c r="G3" s="44"/>
      <c r="H3" s="44"/>
      <c r="I3" s="44"/>
    </row>
    <row r="4" spans="1:9">
      <c r="A4" s="44"/>
      <c r="B4" s="44"/>
      <c r="C4" s="44"/>
      <c r="D4" s="44"/>
      <c r="E4" s="44"/>
      <c r="F4" s="44"/>
      <c r="G4" s="44"/>
      <c r="H4" s="44"/>
      <c r="I4" s="44"/>
    </row>
    <row r="5" spans="1:9" ht="14.25" customHeight="1">
      <c r="A5" s="44"/>
      <c r="B5" s="44"/>
      <c r="C5" s="44"/>
      <c r="D5" s="44"/>
      <c r="E5" s="44"/>
      <c r="F5" s="44"/>
      <c r="G5" s="44"/>
      <c r="H5" s="44"/>
      <c r="I5" s="44"/>
    </row>
    <row r="6" spans="1:9" ht="30" customHeight="1">
      <c r="A6" s="44"/>
      <c r="B6" s="44"/>
      <c r="C6" s="44"/>
      <c r="D6" s="44"/>
      <c r="E6" s="44"/>
      <c r="F6" s="44"/>
      <c r="G6" s="44"/>
      <c r="H6" s="44"/>
      <c r="I6" s="44"/>
    </row>
    <row r="7" spans="1:9" hidden="1"/>
    <row r="8" spans="1:9" s="2" customFormat="1">
      <c r="A8" s="48" t="s">
        <v>325</v>
      </c>
      <c r="B8" s="48"/>
      <c r="C8" s="48"/>
      <c r="D8" s="48"/>
      <c r="E8" s="48"/>
      <c r="F8" s="48"/>
      <c r="G8" s="48"/>
      <c r="H8" s="48"/>
      <c r="I8" s="48"/>
    </row>
    <row r="9" spans="1:9" s="4" customFormat="1" ht="60" customHeight="1">
      <c r="A9" s="48"/>
      <c r="B9" s="48"/>
      <c r="C9" s="48"/>
      <c r="D9" s="48"/>
      <c r="E9" s="48"/>
      <c r="F9" s="48"/>
      <c r="G9" s="48"/>
      <c r="H9" s="48"/>
      <c r="I9" s="48"/>
    </row>
    <row r="10" spans="1:9" s="4" customFormat="1">
      <c r="A10" s="1"/>
      <c r="B10" s="46" t="s">
        <v>0</v>
      </c>
      <c r="C10" s="46"/>
      <c r="D10" s="46"/>
      <c r="E10" s="46"/>
      <c r="F10" s="46"/>
      <c r="G10" s="46"/>
      <c r="H10" s="46"/>
      <c r="I10" s="46"/>
    </row>
    <row r="11" spans="1:9" s="4" customFormat="1" ht="42" customHeight="1">
      <c r="A11" s="1"/>
      <c r="B11" s="47" t="s">
        <v>1</v>
      </c>
      <c r="C11" s="47"/>
      <c r="D11" s="47"/>
      <c r="E11" s="47"/>
      <c r="F11" s="47"/>
      <c r="G11" s="43"/>
      <c r="H11" s="6"/>
      <c r="I11" s="7"/>
    </row>
    <row r="12" spans="1:9" s="4" customFormat="1">
      <c r="A12" s="1"/>
      <c r="B12" s="45" t="s">
        <v>2</v>
      </c>
      <c r="C12" s="45"/>
      <c r="D12" s="45"/>
      <c r="E12" s="45"/>
      <c r="F12" s="45"/>
      <c r="G12" s="45"/>
      <c r="H12" s="45"/>
      <c r="I12" s="45"/>
    </row>
    <row r="14" spans="1:9" ht="48">
      <c r="A14" s="8" t="s">
        <v>3</v>
      </c>
      <c r="B14" s="8" t="s">
        <v>4</v>
      </c>
      <c r="C14" s="8" t="s">
        <v>5</v>
      </c>
      <c r="D14" s="9" t="s">
        <v>6</v>
      </c>
      <c r="E14" s="10" t="s">
        <v>7</v>
      </c>
      <c r="F14" s="11" t="s">
        <v>8</v>
      </c>
      <c r="G14" s="12" t="s">
        <v>9</v>
      </c>
      <c r="H14" s="12" t="s">
        <v>10</v>
      </c>
      <c r="I14" s="12" t="s">
        <v>11</v>
      </c>
    </row>
    <row r="15" spans="1:9" s="4" customFormat="1" ht="76.5">
      <c r="A15" s="3" t="s">
        <v>12</v>
      </c>
      <c r="B15" s="8" t="s">
        <v>13</v>
      </c>
      <c r="C15" s="13">
        <v>955</v>
      </c>
      <c r="D15" s="14"/>
      <c r="E15" s="14"/>
      <c r="F15" s="13"/>
      <c r="G15" s="15">
        <f>G16</f>
        <v>5527.7000000000007</v>
      </c>
      <c r="H15" s="15">
        <f>H16</f>
        <v>5730.1</v>
      </c>
      <c r="I15" s="41">
        <f>I16</f>
        <v>5906.7999999999993</v>
      </c>
    </row>
    <row r="16" spans="1:9" s="4" customFormat="1">
      <c r="A16" s="16" t="s">
        <v>14</v>
      </c>
      <c r="B16" s="17" t="s">
        <v>15</v>
      </c>
      <c r="C16" s="18">
        <v>955</v>
      </c>
      <c r="D16" s="14" t="s">
        <v>16</v>
      </c>
      <c r="E16" s="14"/>
      <c r="F16" s="13"/>
      <c r="G16" s="15">
        <f>G17+G21</f>
        <v>5527.7000000000007</v>
      </c>
      <c r="H16" s="15">
        <f>H17+H21</f>
        <v>5730.1</v>
      </c>
      <c r="I16" s="15">
        <f>I17+I21</f>
        <v>5906.7999999999993</v>
      </c>
    </row>
    <row r="17" spans="1:9" s="4" customFormat="1" ht="38.25">
      <c r="A17" s="16" t="s">
        <v>17</v>
      </c>
      <c r="B17" s="17" t="s">
        <v>18</v>
      </c>
      <c r="C17" s="18">
        <v>955</v>
      </c>
      <c r="D17" s="14" t="s">
        <v>19</v>
      </c>
      <c r="E17" s="14"/>
      <c r="F17" s="13"/>
      <c r="G17" s="15">
        <f t="shared" ref="G17:I18" si="0">G18</f>
        <v>1786</v>
      </c>
      <c r="H17" s="15">
        <f t="shared" si="0"/>
        <v>1860.3</v>
      </c>
      <c r="I17" s="15">
        <f t="shared" si="0"/>
        <v>1934.5</v>
      </c>
    </row>
    <row r="18" spans="1:9" s="4" customFormat="1">
      <c r="A18" s="16" t="s">
        <v>20</v>
      </c>
      <c r="B18" s="17" t="s">
        <v>21</v>
      </c>
      <c r="C18" s="18">
        <v>955</v>
      </c>
      <c r="D18" s="14" t="s">
        <v>19</v>
      </c>
      <c r="E18" s="14" t="s">
        <v>22</v>
      </c>
      <c r="F18" s="13"/>
      <c r="G18" s="15">
        <f t="shared" si="0"/>
        <v>1786</v>
      </c>
      <c r="H18" s="15">
        <f t="shared" si="0"/>
        <v>1860.3</v>
      </c>
      <c r="I18" s="15">
        <f t="shared" si="0"/>
        <v>1934.5</v>
      </c>
    </row>
    <row r="19" spans="1:9" s="4" customFormat="1" ht="63.75">
      <c r="A19" s="19" t="s">
        <v>23</v>
      </c>
      <c r="B19" s="20" t="s">
        <v>24</v>
      </c>
      <c r="C19" s="21">
        <v>955</v>
      </c>
      <c r="D19" s="22" t="s">
        <v>19</v>
      </c>
      <c r="E19" s="22" t="s">
        <v>22</v>
      </c>
      <c r="F19" s="23">
        <v>100</v>
      </c>
      <c r="G19" s="24">
        <v>1786</v>
      </c>
      <c r="H19" s="24">
        <v>1860.3</v>
      </c>
      <c r="I19" s="24">
        <v>1934.5</v>
      </c>
    </row>
    <row r="20" spans="1:9" s="4" customFormat="1" ht="25.5">
      <c r="A20" s="19" t="s">
        <v>25</v>
      </c>
      <c r="B20" s="20" t="s">
        <v>26</v>
      </c>
      <c r="C20" s="21">
        <v>955</v>
      </c>
      <c r="D20" s="22" t="s">
        <v>19</v>
      </c>
      <c r="E20" s="22" t="s">
        <v>22</v>
      </c>
      <c r="F20" s="23">
        <v>120</v>
      </c>
      <c r="G20" s="24">
        <v>1786</v>
      </c>
      <c r="H20" s="24">
        <v>1860.3</v>
      </c>
      <c r="I20" s="24">
        <v>1934.5</v>
      </c>
    </row>
    <row r="21" spans="1:9" s="4" customFormat="1" ht="51">
      <c r="A21" s="16" t="s">
        <v>27</v>
      </c>
      <c r="B21" s="25" t="s">
        <v>28</v>
      </c>
      <c r="C21" s="18">
        <v>955</v>
      </c>
      <c r="D21" s="14" t="s">
        <v>29</v>
      </c>
      <c r="E21" s="22"/>
      <c r="F21" s="13"/>
      <c r="G21" s="15">
        <f>G22+G29+G32</f>
        <v>3741.7000000000003</v>
      </c>
      <c r="H21" s="15">
        <f>H22+H29+H32</f>
        <v>3869.8</v>
      </c>
      <c r="I21" s="15">
        <f>I22+I29+I32</f>
        <v>3972.2999999999997</v>
      </c>
    </row>
    <row r="22" spans="1:9" s="4" customFormat="1" ht="25.5">
      <c r="A22" s="16" t="s">
        <v>30</v>
      </c>
      <c r="B22" s="25" t="s">
        <v>31</v>
      </c>
      <c r="C22" s="18">
        <v>955</v>
      </c>
      <c r="D22" s="14" t="s">
        <v>29</v>
      </c>
      <c r="E22" s="22" t="s">
        <v>32</v>
      </c>
      <c r="F22" s="13"/>
      <c r="G22" s="15">
        <f>G23+G25+G27</f>
        <v>3401.8</v>
      </c>
      <c r="H22" s="15">
        <f>H23+H25+H27</f>
        <v>3545.3</v>
      </c>
      <c r="I22" s="15">
        <f>I23+I25+I27</f>
        <v>3639.1</v>
      </c>
    </row>
    <row r="23" spans="1:9" s="4" customFormat="1" ht="63.75">
      <c r="A23" s="19" t="s">
        <v>33</v>
      </c>
      <c r="B23" s="20" t="s">
        <v>24</v>
      </c>
      <c r="C23" s="21">
        <v>955</v>
      </c>
      <c r="D23" s="22" t="s">
        <v>29</v>
      </c>
      <c r="E23" s="22" t="s">
        <v>32</v>
      </c>
      <c r="F23" s="23">
        <v>100</v>
      </c>
      <c r="G23" s="24">
        <f>G24</f>
        <v>2277.4</v>
      </c>
      <c r="H23" s="24">
        <f t="shared" ref="H23:I23" si="1">H24</f>
        <v>2325.3000000000002</v>
      </c>
      <c r="I23" s="24">
        <f t="shared" si="1"/>
        <v>2418.1</v>
      </c>
    </row>
    <row r="24" spans="1:9" ht="25.5">
      <c r="A24" s="19" t="s">
        <v>34</v>
      </c>
      <c r="B24" s="20" t="s">
        <v>35</v>
      </c>
      <c r="C24" s="21">
        <v>955</v>
      </c>
      <c r="D24" s="22" t="s">
        <v>29</v>
      </c>
      <c r="E24" s="22" t="s">
        <v>32</v>
      </c>
      <c r="F24" s="23">
        <v>120</v>
      </c>
      <c r="G24" s="24">
        <f>2232.5+44.9</f>
        <v>2277.4</v>
      </c>
      <c r="H24" s="24">
        <v>2325.3000000000002</v>
      </c>
      <c r="I24" s="24">
        <v>2418.1</v>
      </c>
    </row>
    <row r="25" spans="1:9" ht="25.5">
      <c r="A25" s="19" t="s">
        <v>36</v>
      </c>
      <c r="B25" s="20" t="s">
        <v>37</v>
      </c>
      <c r="C25" s="21">
        <v>955</v>
      </c>
      <c r="D25" s="22" t="s">
        <v>29</v>
      </c>
      <c r="E25" s="22" t="s">
        <v>32</v>
      </c>
      <c r="F25" s="23">
        <v>200</v>
      </c>
      <c r="G25" s="24">
        <f>G26</f>
        <v>1109.3999999999999</v>
      </c>
      <c r="H25" s="24">
        <f>H26</f>
        <v>1205</v>
      </c>
      <c r="I25" s="24">
        <f>I26</f>
        <v>1206</v>
      </c>
    </row>
    <row r="26" spans="1:9" s="4" customFormat="1" ht="25.5">
      <c r="A26" s="19" t="s">
        <v>38</v>
      </c>
      <c r="B26" s="20" t="s">
        <v>39</v>
      </c>
      <c r="C26" s="21">
        <v>955</v>
      </c>
      <c r="D26" s="22" t="s">
        <v>29</v>
      </c>
      <c r="E26" s="22" t="s">
        <v>32</v>
      </c>
      <c r="F26" s="23">
        <v>240</v>
      </c>
      <c r="G26" s="24">
        <f>954.3+200-44.9</f>
        <v>1109.3999999999999</v>
      </c>
      <c r="H26" s="24">
        <f>955+250</f>
        <v>1205</v>
      </c>
      <c r="I26" s="24">
        <f>956+250</f>
        <v>1206</v>
      </c>
    </row>
    <row r="27" spans="1:9" s="4" customFormat="1">
      <c r="A27" s="19" t="s">
        <v>40</v>
      </c>
      <c r="B27" s="20" t="s">
        <v>41</v>
      </c>
      <c r="C27" s="21">
        <v>955</v>
      </c>
      <c r="D27" s="22" t="s">
        <v>29</v>
      </c>
      <c r="E27" s="22" t="s">
        <v>32</v>
      </c>
      <c r="F27" s="23">
        <v>800</v>
      </c>
      <c r="G27" s="24">
        <f>G28</f>
        <v>15</v>
      </c>
      <c r="H27" s="24">
        <f>H28</f>
        <v>15</v>
      </c>
      <c r="I27" s="24">
        <f>I28</f>
        <v>15</v>
      </c>
    </row>
    <row r="28" spans="1:9" ht="19.5" customHeight="1">
      <c r="A28" s="19" t="s">
        <v>42</v>
      </c>
      <c r="B28" s="20" t="s">
        <v>43</v>
      </c>
      <c r="C28" s="21">
        <v>955</v>
      </c>
      <c r="D28" s="22" t="s">
        <v>29</v>
      </c>
      <c r="E28" s="22" t="s">
        <v>32</v>
      </c>
      <c r="F28" s="23">
        <v>850</v>
      </c>
      <c r="G28" s="24">
        <v>15</v>
      </c>
      <c r="H28" s="24">
        <v>15</v>
      </c>
      <c r="I28" s="24">
        <v>15</v>
      </c>
    </row>
    <row r="29" spans="1:9" s="4" customFormat="1" ht="38.25">
      <c r="A29" s="16" t="s">
        <v>44</v>
      </c>
      <c r="B29" s="26" t="s">
        <v>45</v>
      </c>
      <c r="C29" s="18">
        <v>955</v>
      </c>
      <c r="D29" s="14" t="s">
        <v>29</v>
      </c>
      <c r="E29" s="14" t="s">
        <v>46</v>
      </c>
      <c r="F29" s="13"/>
      <c r="G29" s="15">
        <f>G30</f>
        <v>207.9</v>
      </c>
      <c r="H29" s="15">
        <f>H30</f>
        <v>216.5</v>
      </c>
      <c r="I29" s="15">
        <f>I30</f>
        <v>225.2</v>
      </c>
    </row>
    <row r="30" spans="1:9" s="4" customFormat="1" ht="63.75">
      <c r="A30" s="19" t="s">
        <v>47</v>
      </c>
      <c r="B30" s="20" t="s">
        <v>24</v>
      </c>
      <c r="C30" s="21">
        <v>955</v>
      </c>
      <c r="D30" s="22" t="s">
        <v>29</v>
      </c>
      <c r="E30" s="22" t="s">
        <v>46</v>
      </c>
      <c r="F30" s="23">
        <v>100</v>
      </c>
      <c r="G30" s="24">
        <v>207.9</v>
      </c>
      <c r="H30" s="24">
        <v>216.5</v>
      </c>
      <c r="I30" s="24">
        <v>225.2</v>
      </c>
    </row>
    <row r="31" spans="1:9" s="4" customFormat="1" ht="53.25" customHeight="1">
      <c r="A31" s="19" t="s">
        <v>48</v>
      </c>
      <c r="B31" s="27" t="s">
        <v>49</v>
      </c>
      <c r="C31" s="21">
        <v>955</v>
      </c>
      <c r="D31" s="22" t="s">
        <v>29</v>
      </c>
      <c r="E31" s="22" t="s">
        <v>46</v>
      </c>
      <c r="F31" s="23">
        <v>120</v>
      </c>
      <c r="G31" s="24">
        <v>207.9</v>
      </c>
      <c r="H31" s="24">
        <v>216.5</v>
      </c>
      <c r="I31" s="24">
        <v>225.1</v>
      </c>
    </row>
    <row r="32" spans="1:9" ht="25.5">
      <c r="A32" s="16" t="s">
        <v>50</v>
      </c>
      <c r="B32" s="17" t="s">
        <v>51</v>
      </c>
      <c r="C32" s="18">
        <v>955</v>
      </c>
      <c r="D32" s="14" t="s">
        <v>29</v>
      </c>
      <c r="E32" s="14" t="s">
        <v>52</v>
      </c>
      <c r="F32" s="13"/>
      <c r="G32" s="15">
        <f>G34</f>
        <v>132</v>
      </c>
      <c r="H32" s="15">
        <f>H34</f>
        <v>108</v>
      </c>
      <c r="I32" s="15">
        <f>I33</f>
        <v>108</v>
      </c>
    </row>
    <row r="33" spans="1:9">
      <c r="A33" s="19" t="s">
        <v>53</v>
      </c>
      <c r="B33" s="27" t="s">
        <v>41</v>
      </c>
      <c r="C33" s="18">
        <v>955</v>
      </c>
      <c r="D33" s="14" t="s">
        <v>29</v>
      </c>
      <c r="E33" s="22" t="s">
        <v>52</v>
      </c>
      <c r="F33" s="23">
        <v>800</v>
      </c>
      <c r="G33" s="24">
        <v>132</v>
      </c>
      <c r="H33" s="24">
        <v>108</v>
      </c>
      <c r="I33" s="24">
        <v>108</v>
      </c>
    </row>
    <row r="34" spans="1:9">
      <c r="A34" s="19" t="s">
        <v>54</v>
      </c>
      <c r="B34" s="27" t="s">
        <v>43</v>
      </c>
      <c r="C34" s="21">
        <v>955</v>
      </c>
      <c r="D34" s="22" t="s">
        <v>29</v>
      </c>
      <c r="E34" s="22" t="s">
        <v>52</v>
      </c>
      <c r="F34" s="23">
        <v>850</v>
      </c>
      <c r="G34" s="24">
        <v>132</v>
      </c>
      <c r="H34" s="24">
        <v>108</v>
      </c>
      <c r="I34" s="24">
        <v>108</v>
      </c>
    </row>
    <row r="35" spans="1:9" ht="76.5">
      <c r="A35" s="16" t="s">
        <v>55</v>
      </c>
      <c r="B35" s="8" t="s">
        <v>56</v>
      </c>
      <c r="C35" s="18">
        <v>895</v>
      </c>
      <c r="D35" s="14"/>
      <c r="E35" s="14"/>
      <c r="F35" s="13"/>
      <c r="G35" s="15">
        <f>G36+G75+G105+G121+G133+G149+G154+G170+G175</f>
        <v>84808.8</v>
      </c>
      <c r="H35" s="15">
        <f>H36+H75+H105+H121+H133+H149+H154+H170+H175</f>
        <v>73612.7</v>
      </c>
      <c r="I35" s="15">
        <f>I36+I75+I105+I121+I133+I149+I154+I170+I175</f>
        <v>74533.600000000006</v>
      </c>
    </row>
    <row r="36" spans="1:9">
      <c r="A36" s="16" t="s">
        <v>14</v>
      </c>
      <c r="B36" s="17" t="s">
        <v>15</v>
      </c>
      <c r="C36" s="18">
        <v>895</v>
      </c>
      <c r="D36" s="14" t="s">
        <v>16</v>
      </c>
      <c r="E36" s="14"/>
      <c r="F36" s="13"/>
      <c r="G36" s="15">
        <f>G37+G55+G59</f>
        <v>11242</v>
      </c>
      <c r="H36" s="15">
        <f>H37+H55+H59</f>
        <v>11527.4</v>
      </c>
      <c r="I36" s="15">
        <f>I37+I55+I59</f>
        <v>12015</v>
      </c>
    </row>
    <row r="37" spans="1:9" s="4" customFormat="1" ht="51">
      <c r="A37" s="16" t="s">
        <v>17</v>
      </c>
      <c r="B37" s="17" t="s">
        <v>323</v>
      </c>
      <c r="C37" s="18">
        <v>895</v>
      </c>
      <c r="D37" s="14" t="s">
        <v>57</v>
      </c>
      <c r="E37" s="14"/>
      <c r="F37" s="13"/>
      <c r="G37" s="15">
        <f>G38+G43+G50</f>
        <v>10445.700000000001</v>
      </c>
      <c r="H37" s="15">
        <f>H38+H43+H50</f>
        <v>10907.8</v>
      </c>
      <c r="I37" s="15">
        <f>I38+I43+I50</f>
        <v>11395</v>
      </c>
    </row>
    <row r="38" spans="1:9" s="4" customFormat="1" ht="38.25">
      <c r="A38" s="16" t="s">
        <v>58</v>
      </c>
      <c r="B38" s="17" t="s">
        <v>59</v>
      </c>
      <c r="C38" s="18">
        <v>895</v>
      </c>
      <c r="D38" s="14" t="s">
        <v>57</v>
      </c>
      <c r="E38" s="14" t="s">
        <v>60</v>
      </c>
      <c r="F38" s="13"/>
      <c r="G38" s="15">
        <f>G40+G42</f>
        <v>1801</v>
      </c>
      <c r="H38" s="15">
        <f>H40+H42</f>
        <v>1875.3</v>
      </c>
      <c r="I38" s="15">
        <f>I40+I42</f>
        <v>1949.5</v>
      </c>
    </row>
    <row r="39" spans="1:9" ht="63.75">
      <c r="A39" s="19" t="s">
        <v>23</v>
      </c>
      <c r="B39" s="27" t="s">
        <v>24</v>
      </c>
      <c r="C39" s="21">
        <v>895</v>
      </c>
      <c r="D39" s="22" t="s">
        <v>57</v>
      </c>
      <c r="E39" s="22" t="s">
        <v>60</v>
      </c>
      <c r="F39" s="23">
        <v>100</v>
      </c>
      <c r="G39" s="24">
        <v>1786</v>
      </c>
      <c r="H39" s="24">
        <v>1860.3</v>
      </c>
      <c r="I39" s="24">
        <v>1934.5</v>
      </c>
    </row>
    <row r="40" spans="1:9" ht="25.5">
      <c r="A40" s="19" t="s">
        <v>61</v>
      </c>
      <c r="B40" s="27" t="s">
        <v>26</v>
      </c>
      <c r="C40" s="21">
        <v>895</v>
      </c>
      <c r="D40" s="22" t="s">
        <v>57</v>
      </c>
      <c r="E40" s="22" t="s">
        <v>60</v>
      </c>
      <c r="F40" s="23">
        <v>120</v>
      </c>
      <c r="G40" s="24">
        <v>1786</v>
      </c>
      <c r="H40" s="24">
        <v>1860.3</v>
      </c>
      <c r="I40" s="24">
        <v>1934.5</v>
      </c>
    </row>
    <row r="41" spans="1:9">
      <c r="A41" s="19" t="s">
        <v>62</v>
      </c>
      <c r="B41" s="20" t="s">
        <v>41</v>
      </c>
      <c r="C41" s="21">
        <v>895</v>
      </c>
      <c r="D41" s="22" t="s">
        <v>57</v>
      </c>
      <c r="E41" s="22" t="s">
        <v>60</v>
      </c>
      <c r="F41" s="23">
        <v>800</v>
      </c>
      <c r="G41" s="24">
        <f>G42</f>
        <v>15</v>
      </c>
      <c r="H41" s="24">
        <f>H42</f>
        <v>15</v>
      </c>
      <c r="I41" s="24">
        <f>I42</f>
        <v>15</v>
      </c>
    </row>
    <row r="42" spans="1:9">
      <c r="A42" s="19" t="s">
        <v>63</v>
      </c>
      <c r="B42" s="27" t="s">
        <v>43</v>
      </c>
      <c r="C42" s="21">
        <v>895</v>
      </c>
      <c r="D42" s="22" t="s">
        <v>57</v>
      </c>
      <c r="E42" s="22" t="s">
        <v>60</v>
      </c>
      <c r="F42" s="23">
        <v>850</v>
      </c>
      <c r="G42" s="24">
        <v>15</v>
      </c>
      <c r="H42" s="24">
        <v>15</v>
      </c>
      <c r="I42" s="24">
        <v>15</v>
      </c>
    </row>
    <row r="43" spans="1:9" ht="38.25">
      <c r="A43" s="16" t="s">
        <v>64</v>
      </c>
      <c r="B43" s="17" t="s">
        <v>65</v>
      </c>
      <c r="C43" s="18">
        <v>895</v>
      </c>
      <c r="D43" s="14" t="s">
        <v>57</v>
      </c>
      <c r="E43" s="14" t="s">
        <v>66</v>
      </c>
      <c r="F43" s="13"/>
      <c r="G43" s="15">
        <f>G45+G47+G49</f>
        <v>7445</v>
      </c>
      <c r="H43" s="15">
        <f>H45+H47+H49</f>
        <v>7782.9</v>
      </c>
      <c r="I43" s="15">
        <f>I45+I47+I49</f>
        <v>8146</v>
      </c>
    </row>
    <row r="44" spans="1:9" ht="63.75">
      <c r="A44" s="19" t="s">
        <v>67</v>
      </c>
      <c r="B44" s="27" t="s">
        <v>24</v>
      </c>
      <c r="C44" s="21">
        <v>895</v>
      </c>
      <c r="D44" s="22" t="s">
        <v>57</v>
      </c>
      <c r="E44" s="22" t="s">
        <v>66</v>
      </c>
      <c r="F44" s="23">
        <v>100</v>
      </c>
      <c r="G44" s="24">
        <f>G45</f>
        <v>5716.3</v>
      </c>
      <c r="H44" s="24">
        <f t="shared" ref="H44:I44" si="2">H45</f>
        <v>5348.2</v>
      </c>
      <c r="I44" s="24">
        <f t="shared" si="2"/>
        <v>5561.7</v>
      </c>
    </row>
    <row r="45" spans="1:9" ht="25.5">
      <c r="A45" s="19" t="s">
        <v>68</v>
      </c>
      <c r="B45" s="27" t="s">
        <v>26</v>
      </c>
      <c r="C45" s="21">
        <v>895</v>
      </c>
      <c r="D45" s="22" t="s">
        <v>57</v>
      </c>
      <c r="E45" s="22" t="s">
        <v>66</v>
      </c>
      <c r="F45" s="23">
        <v>120</v>
      </c>
      <c r="G45" s="24">
        <f>5134.8+581.5</f>
        <v>5716.3</v>
      </c>
      <c r="H45" s="24">
        <v>5348.2</v>
      </c>
      <c r="I45" s="24">
        <v>5561.7</v>
      </c>
    </row>
    <row r="46" spans="1:9" ht="25.5">
      <c r="A46" s="19" t="s">
        <v>69</v>
      </c>
      <c r="B46" s="20" t="s">
        <v>37</v>
      </c>
      <c r="C46" s="21">
        <v>895</v>
      </c>
      <c r="D46" s="22" t="s">
        <v>57</v>
      </c>
      <c r="E46" s="22" t="s">
        <v>66</v>
      </c>
      <c r="F46" s="23">
        <v>200</v>
      </c>
      <c r="G46" s="24">
        <f>G47</f>
        <v>1678.6999999999998</v>
      </c>
      <c r="H46" s="24">
        <f>H47</f>
        <v>2384.6999999999998</v>
      </c>
      <c r="I46" s="24">
        <f>I47</f>
        <v>2534.3000000000002</v>
      </c>
    </row>
    <row r="47" spans="1:9" ht="25.5">
      <c r="A47" s="19" t="s">
        <v>70</v>
      </c>
      <c r="B47" s="27" t="s">
        <v>39</v>
      </c>
      <c r="C47" s="21">
        <v>895</v>
      </c>
      <c r="D47" s="22" t="s">
        <v>57</v>
      </c>
      <c r="E47" s="22" t="s">
        <v>66</v>
      </c>
      <c r="F47" s="23">
        <v>240</v>
      </c>
      <c r="G47" s="24">
        <f>1385.3+874.9-581.5</f>
        <v>1678.6999999999998</v>
      </c>
      <c r="H47" s="24">
        <f>1433+951.7</f>
        <v>2384.6999999999998</v>
      </c>
      <c r="I47" s="24">
        <f>1433+1101.3</f>
        <v>2534.3000000000002</v>
      </c>
    </row>
    <row r="48" spans="1:9">
      <c r="A48" s="19" t="s">
        <v>71</v>
      </c>
      <c r="B48" s="20" t="s">
        <v>41</v>
      </c>
      <c r="C48" s="21">
        <v>895</v>
      </c>
      <c r="D48" s="22" t="s">
        <v>57</v>
      </c>
      <c r="E48" s="22" t="s">
        <v>66</v>
      </c>
      <c r="F48" s="23">
        <v>800</v>
      </c>
      <c r="G48" s="24">
        <f>G49</f>
        <v>50</v>
      </c>
      <c r="H48" s="24">
        <f>H49</f>
        <v>50</v>
      </c>
      <c r="I48" s="24">
        <f>I49</f>
        <v>50</v>
      </c>
    </row>
    <row r="49" spans="1:9" s="4" customFormat="1">
      <c r="A49" s="19" t="s">
        <v>72</v>
      </c>
      <c r="B49" s="27" t="s">
        <v>43</v>
      </c>
      <c r="C49" s="21">
        <v>895</v>
      </c>
      <c r="D49" s="22" t="s">
        <v>57</v>
      </c>
      <c r="E49" s="22" t="s">
        <v>66</v>
      </c>
      <c r="F49" s="23">
        <v>850</v>
      </c>
      <c r="G49" s="24">
        <v>50</v>
      </c>
      <c r="H49" s="24">
        <v>50</v>
      </c>
      <c r="I49" s="24">
        <v>50</v>
      </c>
    </row>
    <row r="50" spans="1:9" s="4" customFormat="1" ht="51">
      <c r="A50" s="16" t="s">
        <v>73</v>
      </c>
      <c r="B50" s="17" t="s">
        <v>74</v>
      </c>
      <c r="C50" s="18">
        <v>895</v>
      </c>
      <c r="D50" s="14" t="s">
        <v>57</v>
      </c>
      <c r="E50" s="14" t="s">
        <v>75</v>
      </c>
      <c r="F50" s="13"/>
      <c r="G50" s="15">
        <f>G52+G54</f>
        <v>1199.7</v>
      </c>
      <c r="H50" s="15">
        <f>H52+H54</f>
        <v>1249.5999999999999</v>
      </c>
      <c r="I50" s="15">
        <f>I52+I54</f>
        <v>1299.5</v>
      </c>
    </row>
    <row r="51" spans="1:9" ht="63.75">
      <c r="A51" s="19" t="s">
        <v>76</v>
      </c>
      <c r="B51" s="27" t="s">
        <v>24</v>
      </c>
      <c r="C51" s="21">
        <v>895</v>
      </c>
      <c r="D51" s="22" t="s">
        <v>57</v>
      </c>
      <c r="E51" s="22" t="s">
        <v>75</v>
      </c>
      <c r="F51" s="23">
        <v>100</v>
      </c>
      <c r="G51" s="24">
        <v>1119.7</v>
      </c>
      <c r="H51" s="24">
        <v>1164.5999999999999</v>
      </c>
      <c r="I51" s="24">
        <v>1209.5</v>
      </c>
    </row>
    <row r="52" spans="1:9" ht="25.5">
      <c r="A52" s="19" t="s">
        <v>77</v>
      </c>
      <c r="B52" s="27" t="s">
        <v>26</v>
      </c>
      <c r="C52" s="21">
        <v>895</v>
      </c>
      <c r="D52" s="22" t="s">
        <v>57</v>
      </c>
      <c r="E52" s="22" t="s">
        <v>75</v>
      </c>
      <c r="F52" s="23">
        <v>120</v>
      </c>
      <c r="G52" s="24">
        <v>1119.7</v>
      </c>
      <c r="H52" s="24">
        <v>1164.5999999999999</v>
      </c>
      <c r="I52" s="24">
        <v>1209.5</v>
      </c>
    </row>
    <row r="53" spans="1:9" s="4" customFormat="1" ht="25.5">
      <c r="A53" s="19" t="s">
        <v>78</v>
      </c>
      <c r="B53" s="20" t="s">
        <v>37</v>
      </c>
      <c r="C53" s="21">
        <v>895</v>
      </c>
      <c r="D53" s="22" t="s">
        <v>57</v>
      </c>
      <c r="E53" s="22" t="s">
        <v>75</v>
      </c>
      <c r="F53" s="23">
        <v>200</v>
      </c>
      <c r="G53" s="24">
        <f>SUM(G54)</f>
        <v>80</v>
      </c>
      <c r="H53" s="24">
        <f>SUM(H54)</f>
        <v>85</v>
      </c>
      <c r="I53" s="24">
        <f>SUM(I54)</f>
        <v>90</v>
      </c>
    </row>
    <row r="54" spans="1:9" s="4" customFormat="1" ht="39" customHeight="1">
      <c r="A54" s="19" t="s">
        <v>79</v>
      </c>
      <c r="B54" s="27" t="s">
        <v>39</v>
      </c>
      <c r="C54" s="21">
        <v>895</v>
      </c>
      <c r="D54" s="22" t="s">
        <v>57</v>
      </c>
      <c r="E54" s="22" t="s">
        <v>75</v>
      </c>
      <c r="F54" s="23">
        <v>240</v>
      </c>
      <c r="G54" s="24">
        <v>80</v>
      </c>
      <c r="H54" s="24">
        <v>85</v>
      </c>
      <c r="I54" s="24">
        <v>90</v>
      </c>
    </row>
    <row r="55" spans="1:9">
      <c r="A55" s="16" t="s">
        <v>27</v>
      </c>
      <c r="B55" s="28" t="s">
        <v>80</v>
      </c>
      <c r="C55" s="18">
        <v>895</v>
      </c>
      <c r="D55" s="14" t="s">
        <v>81</v>
      </c>
      <c r="E55" s="14"/>
      <c r="F55" s="13"/>
      <c r="G55" s="15">
        <f>G56</f>
        <v>10</v>
      </c>
      <c r="H55" s="15">
        <f>H56</f>
        <v>10</v>
      </c>
      <c r="I55" s="15">
        <f>I56</f>
        <v>10</v>
      </c>
    </row>
    <row r="56" spans="1:9">
      <c r="A56" s="16" t="s">
        <v>82</v>
      </c>
      <c r="B56" s="17" t="s">
        <v>83</v>
      </c>
      <c r="C56" s="18">
        <v>895</v>
      </c>
      <c r="D56" s="14" t="s">
        <v>81</v>
      </c>
      <c r="E56" s="14" t="s">
        <v>84</v>
      </c>
      <c r="F56" s="13"/>
      <c r="G56" s="15">
        <f>G58</f>
        <v>10</v>
      </c>
      <c r="H56" s="15">
        <f>H58</f>
        <v>10</v>
      </c>
      <c r="I56" s="15">
        <f>I58</f>
        <v>10</v>
      </c>
    </row>
    <row r="57" spans="1:9" s="4" customFormat="1">
      <c r="A57" s="19" t="s">
        <v>33</v>
      </c>
      <c r="B57" s="27" t="s">
        <v>41</v>
      </c>
      <c r="C57" s="21">
        <v>895</v>
      </c>
      <c r="D57" s="22" t="s">
        <v>81</v>
      </c>
      <c r="E57" s="22" t="s">
        <v>84</v>
      </c>
      <c r="F57" s="23">
        <v>800</v>
      </c>
      <c r="G57" s="24">
        <f>G58</f>
        <v>10</v>
      </c>
      <c r="H57" s="24">
        <f>H58</f>
        <v>10</v>
      </c>
      <c r="I57" s="24">
        <f>I58</f>
        <v>10</v>
      </c>
    </row>
    <row r="58" spans="1:9">
      <c r="A58" s="19" t="s">
        <v>85</v>
      </c>
      <c r="B58" s="27" t="s">
        <v>86</v>
      </c>
      <c r="C58" s="21">
        <v>895</v>
      </c>
      <c r="D58" s="22" t="s">
        <v>81</v>
      </c>
      <c r="E58" s="22" t="s">
        <v>84</v>
      </c>
      <c r="F58" s="23">
        <v>870</v>
      </c>
      <c r="G58" s="24">
        <v>10</v>
      </c>
      <c r="H58" s="24">
        <v>10</v>
      </c>
      <c r="I58" s="24">
        <v>10</v>
      </c>
    </row>
    <row r="59" spans="1:9">
      <c r="A59" s="16" t="s">
        <v>87</v>
      </c>
      <c r="B59" s="28" t="s">
        <v>88</v>
      </c>
      <c r="C59" s="18">
        <v>895</v>
      </c>
      <c r="D59" s="14" t="s">
        <v>89</v>
      </c>
      <c r="E59" s="14"/>
      <c r="F59" s="13"/>
      <c r="G59" s="15">
        <f>G60+G63+G66+G69+G72</f>
        <v>786.3</v>
      </c>
      <c r="H59" s="15">
        <f>H60+H63+H66+H69+H72</f>
        <v>609.6</v>
      </c>
      <c r="I59" s="15">
        <f>I60+I63+I66+I69+I72</f>
        <v>610</v>
      </c>
    </row>
    <row r="60" spans="1:9" s="4" customFormat="1" ht="38.25">
      <c r="A60" s="16" t="s">
        <v>90</v>
      </c>
      <c r="B60" s="17" t="s">
        <v>91</v>
      </c>
      <c r="C60" s="18">
        <v>895</v>
      </c>
      <c r="D60" s="14" t="s">
        <v>89</v>
      </c>
      <c r="E60" s="14" t="s">
        <v>92</v>
      </c>
      <c r="F60" s="13"/>
      <c r="G60" s="15">
        <f>G61</f>
        <v>100</v>
      </c>
      <c r="H60" s="15">
        <f t="shared" ref="H60:I60" si="3">H61</f>
        <v>100</v>
      </c>
      <c r="I60" s="15">
        <f t="shared" si="3"/>
        <v>100</v>
      </c>
    </row>
    <row r="61" spans="1:9" ht="25.5">
      <c r="A61" s="19" t="s">
        <v>76</v>
      </c>
      <c r="B61" s="20" t="s">
        <v>37</v>
      </c>
      <c r="C61" s="21">
        <v>895</v>
      </c>
      <c r="D61" s="22" t="s">
        <v>89</v>
      </c>
      <c r="E61" s="22" t="s">
        <v>92</v>
      </c>
      <c r="F61" s="23">
        <v>200</v>
      </c>
      <c r="G61" s="24">
        <f>G62</f>
        <v>100</v>
      </c>
      <c r="H61" s="24">
        <f t="shared" ref="H61:I61" si="4">H62</f>
        <v>100</v>
      </c>
      <c r="I61" s="24">
        <f t="shared" si="4"/>
        <v>100</v>
      </c>
    </row>
    <row r="62" spans="1:9" ht="25.5">
      <c r="A62" s="19" t="s">
        <v>77</v>
      </c>
      <c r="B62" s="27" t="s">
        <v>39</v>
      </c>
      <c r="C62" s="21">
        <v>895</v>
      </c>
      <c r="D62" s="22" t="s">
        <v>89</v>
      </c>
      <c r="E62" s="22" t="s">
        <v>92</v>
      </c>
      <c r="F62" s="23">
        <v>240</v>
      </c>
      <c r="G62" s="24">
        <f>100</f>
        <v>100</v>
      </c>
      <c r="H62" s="24">
        <v>100</v>
      </c>
      <c r="I62" s="24">
        <v>100</v>
      </c>
    </row>
    <row r="63" spans="1:9" s="4" customFormat="1" ht="38.25">
      <c r="A63" s="16" t="s">
        <v>93</v>
      </c>
      <c r="B63" s="17" t="s">
        <v>94</v>
      </c>
      <c r="C63" s="18">
        <v>895</v>
      </c>
      <c r="D63" s="14" t="s">
        <v>89</v>
      </c>
      <c r="E63" s="14" t="s">
        <v>95</v>
      </c>
      <c r="F63" s="14"/>
      <c r="G63" s="15">
        <f>G65</f>
        <v>10</v>
      </c>
      <c r="H63" s="15">
        <f>H65</f>
        <v>0</v>
      </c>
      <c r="I63" s="15">
        <f>I65</f>
        <v>0</v>
      </c>
    </row>
    <row r="64" spans="1:9" ht="25.5" customHeight="1">
      <c r="A64" s="19" t="s">
        <v>96</v>
      </c>
      <c r="B64" s="20" t="s">
        <v>37</v>
      </c>
      <c r="C64" s="21">
        <v>895</v>
      </c>
      <c r="D64" s="22" t="s">
        <v>89</v>
      </c>
      <c r="E64" s="22" t="s">
        <v>95</v>
      </c>
      <c r="F64" s="23">
        <v>200</v>
      </c>
      <c r="G64" s="24">
        <v>10</v>
      </c>
      <c r="H64" s="24">
        <v>0</v>
      </c>
      <c r="I64" s="24">
        <v>0</v>
      </c>
    </row>
    <row r="65" spans="1:9" ht="25.5">
      <c r="A65" s="19" t="s">
        <v>97</v>
      </c>
      <c r="B65" s="27" t="s">
        <v>39</v>
      </c>
      <c r="C65" s="21">
        <v>895</v>
      </c>
      <c r="D65" s="22" t="s">
        <v>89</v>
      </c>
      <c r="E65" s="22" t="s">
        <v>95</v>
      </c>
      <c r="F65" s="23">
        <v>240</v>
      </c>
      <c r="G65" s="24">
        <v>10</v>
      </c>
      <c r="H65" s="24">
        <v>0</v>
      </c>
      <c r="I65" s="24">
        <v>0</v>
      </c>
    </row>
    <row r="66" spans="1:9" s="4" customFormat="1" ht="25.5">
      <c r="A66" s="16" t="s">
        <v>98</v>
      </c>
      <c r="B66" s="29" t="s">
        <v>99</v>
      </c>
      <c r="C66" s="16">
        <v>895</v>
      </c>
      <c r="D66" s="16" t="s">
        <v>89</v>
      </c>
      <c r="E66" s="14" t="s">
        <v>100</v>
      </c>
      <c r="F66" s="13"/>
      <c r="G66" s="15">
        <f t="shared" ref="G66:I67" si="5">G67</f>
        <v>141.69999999999999</v>
      </c>
      <c r="H66" s="15">
        <f t="shared" si="5"/>
        <v>300</v>
      </c>
      <c r="I66" s="15">
        <f t="shared" si="5"/>
        <v>300</v>
      </c>
    </row>
    <row r="67" spans="1:9" ht="25.5">
      <c r="A67" s="19" t="s">
        <v>101</v>
      </c>
      <c r="B67" s="27" t="s">
        <v>37</v>
      </c>
      <c r="C67" s="21">
        <v>895</v>
      </c>
      <c r="D67" s="22" t="s">
        <v>89</v>
      </c>
      <c r="E67" s="22" t="s">
        <v>100</v>
      </c>
      <c r="F67" s="23">
        <v>200</v>
      </c>
      <c r="G67" s="24">
        <f t="shared" si="5"/>
        <v>141.69999999999999</v>
      </c>
      <c r="H67" s="24">
        <f t="shared" si="5"/>
        <v>300</v>
      </c>
      <c r="I67" s="24">
        <f t="shared" si="5"/>
        <v>300</v>
      </c>
    </row>
    <row r="68" spans="1:9" ht="25.5">
      <c r="A68" s="19" t="s">
        <v>102</v>
      </c>
      <c r="B68" s="27" t="s">
        <v>39</v>
      </c>
      <c r="C68" s="21">
        <v>895</v>
      </c>
      <c r="D68" s="22" t="s">
        <v>89</v>
      </c>
      <c r="E68" s="22" t="s">
        <v>100</v>
      </c>
      <c r="F68" s="23">
        <v>240</v>
      </c>
      <c r="G68" s="24">
        <f>130+11.7</f>
        <v>141.69999999999999</v>
      </c>
      <c r="H68" s="24">
        <v>300</v>
      </c>
      <c r="I68" s="24">
        <v>300</v>
      </c>
    </row>
    <row r="69" spans="1:9" ht="56.25" customHeight="1">
      <c r="A69" s="16" t="s">
        <v>103</v>
      </c>
      <c r="B69" s="17" t="s">
        <v>104</v>
      </c>
      <c r="C69" s="18">
        <v>895</v>
      </c>
      <c r="D69" s="14" t="s">
        <v>89</v>
      </c>
      <c r="E69" s="14" t="s">
        <v>105</v>
      </c>
      <c r="F69" s="13"/>
      <c r="G69" s="15">
        <f>G71</f>
        <v>525.4</v>
      </c>
      <c r="H69" s="15">
        <f>H71</f>
        <v>200</v>
      </c>
      <c r="I69" s="15">
        <f>I71</f>
        <v>200</v>
      </c>
    </row>
    <row r="70" spans="1:9" s="4" customFormat="1" ht="41.25" customHeight="1">
      <c r="A70" s="19" t="s">
        <v>106</v>
      </c>
      <c r="B70" s="27" t="s">
        <v>37</v>
      </c>
      <c r="C70" s="21">
        <v>895</v>
      </c>
      <c r="D70" s="22" t="s">
        <v>89</v>
      </c>
      <c r="E70" s="22" t="s">
        <v>105</v>
      </c>
      <c r="F70" s="23">
        <v>200</v>
      </c>
      <c r="G70" s="24">
        <f>G71</f>
        <v>525.4</v>
      </c>
      <c r="H70" s="24">
        <f>H71</f>
        <v>200</v>
      </c>
      <c r="I70" s="24">
        <f>I71</f>
        <v>200</v>
      </c>
    </row>
    <row r="71" spans="1:9" s="4" customFormat="1" ht="80.25" customHeight="1">
      <c r="A71" s="19" t="s">
        <v>107</v>
      </c>
      <c r="B71" s="27" t="s">
        <v>39</v>
      </c>
      <c r="C71" s="21">
        <v>895</v>
      </c>
      <c r="D71" s="22" t="s">
        <v>89</v>
      </c>
      <c r="E71" s="22" t="s">
        <v>105</v>
      </c>
      <c r="F71" s="23">
        <v>240</v>
      </c>
      <c r="G71" s="24">
        <f>200+16.4+309</f>
        <v>525.4</v>
      </c>
      <c r="H71" s="24">
        <v>200</v>
      </c>
      <c r="I71" s="24">
        <v>200</v>
      </c>
    </row>
    <row r="72" spans="1:9" ht="51">
      <c r="A72" s="16" t="s">
        <v>108</v>
      </c>
      <c r="B72" s="25" t="s">
        <v>109</v>
      </c>
      <c r="C72" s="18">
        <v>895</v>
      </c>
      <c r="D72" s="14" t="s">
        <v>89</v>
      </c>
      <c r="E72" s="14" t="s">
        <v>110</v>
      </c>
      <c r="F72" s="13"/>
      <c r="G72" s="15">
        <f>G73</f>
        <v>9.1999999999999993</v>
      </c>
      <c r="H72" s="15">
        <f>H73</f>
        <v>9.6</v>
      </c>
      <c r="I72" s="15">
        <f>I73</f>
        <v>10</v>
      </c>
    </row>
    <row r="73" spans="1:9" ht="25.5">
      <c r="A73" s="19" t="s">
        <v>111</v>
      </c>
      <c r="B73" s="20" t="s">
        <v>37</v>
      </c>
      <c r="C73" s="21">
        <v>895</v>
      </c>
      <c r="D73" s="22" t="s">
        <v>89</v>
      </c>
      <c r="E73" s="22" t="s">
        <v>110</v>
      </c>
      <c r="F73" s="23">
        <v>200</v>
      </c>
      <c r="G73" s="24">
        <v>9.1999999999999993</v>
      </c>
      <c r="H73" s="24">
        <f>H74</f>
        <v>9.6</v>
      </c>
      <c r="I73" s="24">
        <f>I74</f>
        <v>10</v>
      </c>
    </row>
    <row r="74" spans="1:9" s="4" customFormat="1" ht="25.5">
      <c r="A74" s="19" t="s">
        <v>112</v>
      </c>
      <c r="B74" s="27" t="s">
        <v>39</v>
      </c>
      <c r="C74" s="21">
        <v>895</v>
      </c>
      <c r="D74" s="22" t="s">
        <v>89</v>
      </c>
      <c r="E74" s="22" t="s">
        <v>110</v>
      </c>
      <c r="F74" s="23">
        <v>240</v>
      </c>
      <c r="G74" s="24">
        <v>9.1999999999999993</v>
      </c>
      <c r="H74" s="24">
        <v>9.6</v>
      </c>
      <c r="I74" s="24">
        <v>10</v>
      </c>
    </row>
    <row r="75" spans="1:9" ht="51">
      <c r="A75" s="16" t="s">
        <v>113</v>
      </c>
      <c r="B75" s="8" t="s">
        <v>114</v>
      </c>
      <c r="C75" s="18">
        <v>895</v>
      </c>
      <c r="D75" s="14" t="s">
        <v>115</v>
      </c>
      <c r="E75" s="22"/>
      <c r="F75" s="23"/>
      <c r="G75" s="15">
        <f>G76+G83</f>
        <v>590</v>
      </c>
      <c r="H75" s="15">
        <f>H76+H83</f>
        <v>435</v>
      </c>
      <c r="I75" s="15">
        <f>I76+I83</f>
        <v>435</v>
      </c>
    </row>
    <row r="76" spans="1:9" ht="38.25">
      <c r="A76" s="16" t="s">
        <v>116</v>
      </c>
      <c r="B76" s="17" t="s">
        <v>117</v>
      </c>
      <c r="C76" s="18">
        <v>895</v>
      </c>
      <c r="D76" s="14" t="s">
        <v>118</v>
      </c>
      <c r="E76" s="14"/>
      <c r="F76" s="13"/>
      <c r="G76" s="15">
        <f>G77+G80</f>
        <v>50</v>
      </c>
      <c r="H76" s="15">
        <f>H77+H80</f>
        <v>65</v>
      </c>
      <c r="I76" s="15">
        <f>I77+I80</f>
        <v>65</v>
      </c>
    </row>
    <row r="77" spans="1:9" ht="27" customHeight="1">
      <c r="A77" s="16" t="s">
        <v>119</v>
      </c>
      <c r="B77" s="17" t="s">
        <v>120</v>
      </c>
      <c r="C77" s="18">
        <v>895</v>
      </c>
      <c r="D77" s="14" t="s">
        <v>118</v>
      </c>
      <c r="E77" s="14" t="s">
        <v>121</v>
      </c>
      <c r="F77" s="13"/>
      <c r="G77" s="15">
        <f>G78</f>
        <v>40</v>
      </c>
      <c r="H77" s="15">
        <f>H78</f>
        <v>40</v>
      </c>
      <c r="I77" s="15">
        <f>I78</f>
        <v>40</v>
      </c>
    </row>
    <row r="78" spans="1:9" s="4" customFormat="1" ht="51.75" customHeight="1">
      <c r="A78" s="19" t="s">
        <v>122</v>
      </c>
      <c r="B78" s="20" t="s">
        <v>37</v>
      </c>
      <c r="C78" s="21">
        <v>895</v>
      </c>
      <c r="D78" s="22" t="s">
        <v>118</v>
      </c>
      <c r="E78" s="22" t="s">
        <v>121</v>
      </c>
      <c r="F78" s="23">
        <v>200</v>
      </c>
      <c r="G78" s="24">
        <v>40</v>
      </c>
      <c r="H78" s="24">
        <v>40</v>
      </c>
      <c r="I78" s="24">
        <v>40</v>
      </c>
    </row>
    <row r="79" spans="1:9" ht="27" customHeight="1">
      <c r="A79" s="19" t="s">
        <v>123</v>
      </c>
      <c r="B79" s="27" t="s">
        <v>39</v>
      </c>
      <c r="C79" s="21">
        <v>895</v>
      </c>
      <c r="D79" s="22" t="s">
        <v>118</v>
      </c>
      <c r="E79" s="22" t="s">
        <v>121</v>
      </c>
      <c r="F79" s="23">
        <v>240</v>
      </c>
      <c r="G79" s="24">
        <v>40</v>
      </c>
      <c r="H79" s="24">
        <v>40</v>
      </c>
      <c r="I79" s="24">
        <v>40</v>
      </c>
    </row>
    <row r="80" spans="1:9" ht="12.75" customHeight="1">
      <c r="A80" s="16" t="s">
        <v>124</v>
      </c>
      <c r="B80" s="17" t="s">
        <v>125</v>
      </c>
      <c r="C80" s="18">
        <v>895</v>
      </c>
      <c r="D80" s="14" t="s">
        <v>118</v>
      </c>
      <c r="E80" s="14" t="s">
        <v>126</v>
      </c>
      <c r="F80" s="13"/>
      <c r="G80" s="15">
        <f>G82</f>
        <v>10</v>
      </c>
      <c r="H80" s="15">
        <f>H82</f>
        <v>25</v>
      </c>
      <c r="I80" s="15">
        <f>I82</f>
        <v>25</v>
      </c>
    </row>
    <row r="81" spans="1:9" s="4" customFormat="1" ht="25.5">
      <c r="A81" s="19" t="s">
        <v>127</v>
      </c>
      <c r="B81" s="20" t="s">
        <v>37</v>
      </c>
      <c r="C81" s="21">
        <v>895</v>
      </c>
      <c r="D81" s="22" t="s">
        <v>118</v>
      </c>
      <c r="E81" s="22" t="s">
        <v>126</v>
      </c>
      <c r="F81" s="23">
        <v>200</v>
      </c>
      <c r="G81" s="24">
        <f>G82</f>
        <v>10</v>
      </c>
      <c r="H81" s="24">
        <f>H82</f>
        <v>25</v>
      </c>
      <c r="I81" s="24">
        <f>I82</f>
        <v>25</v>
      </c>
    </row>
    <row r="82" spans="1:9" ht="25.5">
      <c r="A82" s="19" t="s">
        <v>128</v>
      </c>
      <c r="B82" s="27" t="s">
        <v>39</v>
      </c>
      <c r="C82" s="21">
        <v>895</v>
      </c>
      <c r="D82" s="22" t="s">
        <v>118</v>
      </c>
      <c r="E82" s="22" t="s">
        <v>126</v>
      </c>
      <c r="F82" s="23">
        <v>240</v>
      </c>
      <c r="G82" s="24">
        <v>10</v>
      </c>
      <c r="H82" s="24">
        <v>25</v>
      </c>
      <c r="I82" s="24">
        <v>25</v>
      </c>
    </row>
    <row r="83" spans="1:9" ht="25.5">
      <c r="A83" s="16" t="s">
        <v>129</v>
      </c>
      <c r="B83" s="17" t="s">
        <v>130</v>
      </c>
      <c r="C83" s="18">
        <v>895</v>
      </c>
      <c r="D83" s="14" t="s">
        <v>131</v>
      </c>
      <c r="E83" s="14"/>
      <c r="F83" s="13"/>
      <c r="G83" s="15">
        <f>G84+G87+G90+G93+G96+G99+G102</f>
        <v>540</v>
      </c>
      <c r="H83" s="15">
        <f>H84+H87+H90+H93+H96+H99+H102</f>
        <v>370</v>
      </c>
      <c r="I83" s="15">
        <f>I84+I87+I90+I93+I96+I99+I102</f>
        <v>370</v>
      </c>
    </row>
    <row r="84" spans="1:9" s="4" customFormat="1" ht="51">
      <c r="A84" s="16" t="s">
        <v>132</v>
      </c>
      <c r="B84" s="17" t="s">
        <v>133</v>
      </c>
      <c r="C84" s="18">
        <v>895</v>
      </c>
      <c r="D84" s="14" t="s">
        <v>131</v>
      </c>
      <c r="E84" s="14" t="s">
        <v>134</v>
      </c>
      <c r="F84" s="13"/>
      <c r="G84" s="15">
        <f>G86</f>
        <v>20</v>
      </c>
      <c r="H84" s="15">
        <f>H86</f>
        <v>50</v>
      </c>
      <c r="I84" s="15">
        <f>I86</f>
        <v>50</v>
      </c>
    </row>
    <row r="85" spans="1:9" ht="25.5">
      <c r="A85" s="19" t="s">
        <v>135</v>
      </c>
      <c r="B85" s="20" t="s">
        <v>37</v>
      </c>
      <c r="C85" s="21">
        <v>895</v>
      </c>
      <c r="D85" s="22" t="s">
        <v>131</v>
      </c>
      <c r="E85" s="22" t="s">
        <v>134</v>
      </c>
      <c r="F85" s="23">
        <v>200</v>
      </c>
      <c r="G85" s="24">
        <f>G86</f>
        <v>20</v>
      </c>
      <c r="H85" s="24">
        <f>H86</f>
        <v>50</v>
      </c>
      <c r="I85" s="24">
        <f>I86</f>
        <v>50</v>
      </c>
    </row>
    <row r="86" spans="1:9" ht="25.5">
      <c r="A86" s="19" t="s">
        <v>136</v>
      </c>
      <c r="B86" s="27" t="s">
        <v>137</v>
      </c>
      <c r="C86" s="21">
        <v>895</v>
      </c>
      <c r="D86" s="22" t="s">
        <v>131</v>
      </c>
      <c r="E86" s="22" t="s">
        <v>134</v>
      </c>
      <c r="F86" s="23">
        <v>240</v>
      </c>
      <c r="G86" s="24">
        <f>10+10</f>
        <v>20</v>
      </c>
      <c r="H86" s="24">
        <v>50</v>
      </c>
      <c r="I86" s="24">
        <v>50</v>
      </c>
    </row>
    <row r="87" spans="1:9" s="4" customFormat="1" ht="62.25" customHeight="1">
      <c r="A87" s="16" t="s">
        <v>138</v>
      </c>
      <c r="B87" s="17" t="s">
        <v>139</v>
      </c>
      <c r="C87" s="18">
        <v>895</v>
      </c>
      <c r="D87" s="14" t="s">
        <v>131</v>
      </c>
      <c r="E87" s="14" t="s">
        <v>140</v>
      </c>
      <c r="F87" s="13"/>
      <c r="G87" s="15">
        <f>G89</f>
        <v>100</v>
      </c>
      <c r="H87" s="15">
        <f>H89</f>
        <v>50</v>
      </c>
      <c r="I87" s="15">
        <f>I89</f>
        <v>50</v>
      </c>
    </row>
    <row r="88" spans="1:9" ht="25.5">
      <c r="A88" s="19" t="s">
        <v>141</v>
      </c>
      <c r="B88" s="20" t="s">
        <v>37</v>
      </c>
      <c r="C88" s="21">
        <v>895</v>
      </c>
      <c r="D88" s="22" t="s">
        <v>131</v>
      </c>
      <c r="E88" s="22" t="s">
        <v>140</v>
      </c>
      <c r="F88" s="23">
        <v>200</v>
      </c>
      <c r="G88" s="24">
        <f>G89</f>
        <v>100</v>
      </c>
      <c r="H88" s="24">
        <f>H89</f>
        <v>50</v>
      </c>
      <c r="I88" s="24">
        <f>I89</f>
        <v>50</v>
      </c>
    </row>
    <row r="89" spans="1:9" ht="25.5">
      <c r="A89" s="19" t="s">
        <v>142</v>
      </c>
      <c r="B89" s="27" t="s">
        <v>137</v>
      </c>
      <c r="C89" s="21">
        <v>895</v>
      </c>
      <c r="D89" s="22" t="s">
        <v>131</v>
      </c>
      <c r="E89" s="22" t="s">
        <v>140</v>
      </c>
      <c r="F89" s="23">
        <v>240</v>
      </c>
      <c r="G89" s="24">
        <f>50+50</f>
        <v>100</v>
      </c>
      <c r="H89" s="24">
        <v>50</v>
      </c>
      <c r="I89" s="24">
        <v>50</v>
      </c>
    </row>
    <row r="90" spans="1:9" s="4" customFormat="1" ht="87.75" customHeight="1">
      <c r="A90" s="16" t="s">
        <v>143</v>
      </c>
      <c r="B90" s="17" t="s">
        <v>144</v>
      </c>
      <c r="C90" s="18">
        <v>895</v>
      </c>
      <c r="D90" s="14" t="s">
        <v>131</v>
      </c>
      <c r="E90" s="14" t="s">
        <v>145</v>
      </c>
      <c r="F90" s="13"/>
      <c r="G90" s="15">
        <f>G91</f>
        <v>70</v>
      </c>
      <c r="H90" s="15">
        <f t="shared" ref="H90:I90" si="6">H91</f>
        <v>70</v>
      </c>
      <c r="I90" s="15">
        <f t="shared" si="6"/>
        <v>70</v>
      </c>
    </row>
    <row r="91" spans="1:9" ht="25.5">
      <c r="A91" s="19" t="s">
        <v>146</v>
      </c>
      <c r="B91" s="20" t="s">
        <v>37</v>
      </c>
      <c r="C91" s="21">
        <v>895</v>
      </c>
      <c r="D91" s="22" t="s">
        <v>131</v>
      </c>
      <c r="E91" s="22" t="s">
        <v>145</v>
      </c>
      <c r="F91" s="23">
        <v>200</v>
      </c>
      <c r="G91" s="24">
        <f>G92</f>
        <v>70</v>
      </c>
      <c r="H91" s="24">
        <f t="shared" ref="H91:I91" si="7">H92</f>
        <v>70</v>
      </c>
      <c r="I91" s="24">
        <f t="shared" si="7"/>
        <v>70</v>
      </c>
    </row>
    <row r="92" spans="1:9" ht="25.5">
      <c r="A92" s="19" t="s">
        <v>147</v>
      </c>
      <c r="B92" s="27" t="s">
        <v>39</v>
      </c>
      <c r="C92" s="21">
        <v>895</v>
      </c>
      <c r="D92" s="22" t="s">
        <v>131</v>
      </c>
      <c r="E92" s="22" t="s">
        <v>145</v>
      </c>
      <c r="F92" s="23">
        <v>240</v>
      </c>
      <c r="G92" s="24">
        <f>60+10</f>
        <v>70</v>
      </c>
      <c r="H92" s="24">
        <v>70</v>
      </c>
      <c r="I92" s="24">
        <v>70</v>
      </c>
    </row>
    <row r="93" spans="1:9" s="4" customFormat="1" ht="103.5" customHeight="1">
      <c r="A93" s="16" t="s">
        <v>148</v>
      </c>
      <c r="B93" s="17" t="s">
        <v>149</v>
      </c>
      <c r="C93" s="18">
        <v>895</v>
      </c>
      <c r="D93" s="14" t="s">
        <v>131</v>
      </c>
      <c r="E93" s="14" t="s">
        <v>150</v>
      </c>
      <c r="F93" s="13"/>
      <c r="G93" s="15">
        <f>G95</f>
        <v>50</v>
      </c>
      <c r="H93" s="15">
        <f>H95</f>
        <v>50</v>
      </c>
      <c r="I93" s="15">
        <f>I95</f>
        <v>50</v>
      </c>
    </row>
    <row r="94" spans="1:9" ht="25.5">
      <c r="A94" s="19" t="s">
        <v>151</v>
      </c>
      <c r="B94" s="20" t="s">
        <v>37</v>
      </c>
      <c r="C94" s="21">
        <v>895</v>
      </c>
      <c r="D94" s="22" t="s">
        <v>131</v>
      </c>
      <c r="E94" s="22" t="s">
        <v>150</v>
      </c>
      <c r="F94" s="23">
        <v>200</v>
      </c>
      <c r="G94" s="24">
        <f>G95</f>
        <v>50</v>
      </c>
      <c r="H94" s="24">
        <f>H95</f>
        <v>50</v>
      </c>
      <c r="I94" s="24">
        <f>I95</f>
        <v>50</v>
      </c>
    </row>
    <row r="95" spans="1:9" ht="25.5">
      <c r="A95" s="19" t="s">
        <v>152</v>
      </c>
      <c r="B95" s="27" t="s">
        <v>39</v>
      </c>
      <c r="C95" s="21">
        <v>895</v>
      </c>
      <c r="D95" s="22" t="s">
        <v>131</v>
      </c>
      <c r="E95" s="22" t="s">
        <v>150</v>
      </c>
      <c r="F95" s="23">
        <v>240</v>
      </c>
      <c r="G95" s="24">
        <v>50</v>
      </c>
      <c r="H95" s="24">
        <v>50</v>
      </c>
      <c r="I95" s="24">
        <v>50</v>
      </c>
    </row>
    <row r="96" spans="1:9" ht="102">
      <c r="A96" s="16" t="s">
        <v>153</v>
      </c>
      <c r="B96" s="17" t="s">
        <v>154</v>
      </c>
      <c r="C96" s="18">
        <v>895</v>
      </c>
      <c r="D96" s="14" t="s">
        <v>131</v>
      </c>
      <c r="E96" s="14" t="s">
        <v>155</v>
      </c>
      <c r="F96" s="13"/>
      <c r="G96" s="15">
        <f t="shared" ref="G96:I97" si="8">G97</f>
        <v>50</v>
      </c>
      <c r="H96" s="15">
        <f t="shared" si="8"/>
        <v>50</v>
      </c>
      <c r="I96" s="15">
        <f t="shared" si="8"/>
        <v>50</v>
      </c>
    </row>
    <row r="97" spans="1:9" ht="25.5">
      <c r="A97" s="19" t="s">
        <v>156</v>
      </c>
      <c r="B97" s="20" t="s">
        <v>37</v>
      </c>
      <c r="C97" s="21">
        <v>895</v>
      </c>
      <c r="D97" s="22" t="s">
        <v>131</v>
      </c>
      <c r="E97" s="22" t="s">
        <v>155</v>
      </c>
      <c r="F97" s="23">
        <v>200</v>
      </c>
      <c r="G97" s="24">
        <f t="shared" si="8"/>
        <v>50</v>
      </c>
      <c r="H97" s="24">
        <f t="shared" si="8"/>
        <v>50</v>
      </c>
      <c r="I97" s="24">
        <f t="shared" si="8"/>
        <v>50</v>
      </c>
    </row>
    <row r="98" spans="1:9" ht="25.5">
      <c r="A98" s="19" t="s">
        <v>157</v>
      </c>
      <c r="B98" s="27" t="s">
        <v>39</v>
      </c>
      <c r="C98" s="21">
        <v>895</v>
      </c>
      <c r="D98" s="22" t="s">
        <v>131</v>
      </c>
      <c r="E98" s="22" t="s">
        <v>155</v>
      </c>
      <c r="F98" s="23">
        <v>240</v>
      </c>
      <c r="G98" s="24">
        <v>50</v>
      </c>
      <c r="H98" s="24">
        <v>50</v>
      </c>
      <c r="I98" s="24">
        <v>50</v>
      </c>
    </row>
    <row r="99" spans="1:9" ht="114.75">
      <c r="A99" s="16" t="s">
        <v>158</v>
      </c>
      <c r="B99" s="17" t="s">
        <v>159</v>
      </c>
      <c r="C99" s="18">
        <v>895</v>
      </c>
      <c r="D99" s="14" t="s">
        <v>131</v>
      </c>
      <c r="E99" s="14" t="s">
        <v>160</v>
      </c>
      <c r="F99" s="13"/>
      <c r="G99" s="15">
        <f t="shared" ref="G99:I100" si="9">G100</f>
        <v>50</v>
      </c>
      <c r="H99" s="15">
        <f t="shared" si="9"/>
        <v>50</v>
      </c>
      <c r="I99" s="15">
        <f t="shared" si="9"/>
        <v>50</v>
      </c>
    </row>
    <row r="100" spans="1:9" ht="25.5">
      <c r="A100" s="19" t="s">
        <v>161</v>
      </c>
      <c r="B100" s="20" t="s">
        <v>37</v>
      </c>
      <c r="C100" s="21">
        <v>895</v>
      </c>
      <c r="D100" s="22" t="s">
        <v>131</v>
      </c>
      <c r="E100" s="22" t="s">
        <v>160</v>
      </c>
      <c r="F100" s="23">
        <v>200</v>
      </c>
      <c r="G100" s="24">
        <f t="shared" si="9"/>
        <v>50</v>
      </c>
      <c r="H100" s="24">
        <f t="shared" si="9"/>
        <v>50</v>
      </c>
      <c r="I100" s="24">
        <f t="shared" si="9"/>
        <v>50</v>
      </c>
    </row>
    <row r="101" spans="1:9" ht="76.5" customHeight="1">
      <c r="A101" s="19" t="s">
        <v>162</v>
      </c>
      <c r="B101" s="27" t="s">
        <v>39</v>
      </c>
      <c r="C101" s="21">
        <v>895</v>
      </c>
      <c r="D101" s="22" t="s">
        <v>131</v>
      </c>
      <c r="E101" s="22" t="s">
        <v>160</v>
      </c>
      <c r="F101" s="23">
        <v>240</v>
      </c>
      <c r="G101" s="24">
        <v>50</v>
      </c>
      <c r="H101" s="24">
        <v>50</v>
      </c>
      <c r="I101" s="24">
        <v>50</v>
      </c>
    </row>
    <row r="102" spans="1:9" ht="51">
      <c r="A102" s="16" t="s">
        <v>163</v>
      </c>
      <c r="B102" s="17" t="s">
        <v>164</v>
      </c>
      <c r="C102" s="18">
        <v>895</v>
      </c>
      <c r="D102" s="14" t="s">
        <v>131</v>
      </c>
      <c r="E102" s="14" t="s">
        <v>165</v>
      </c>
      <c r="F102" s="13"/>
      <c r="G102" s="15">
        <f>G103</f>
        <v>200</v>
      </c>
      <c r="H102" s="15">
        <f>H103</f>
        <v>50</v>
      </c>
      <c r="I102" s="15">
        <f>I103</f>
        <v>50</v>
      </c>
    </row>
    <row r="103" spans="1:9" ht="25.5">
      <c r="A103" s="19" t="s">
        <v>166</v>
      </c>
      <c r="B103" s="20" t="s">
        <v>167</v>
      </c>
      <c r="C103" s="21">
        <v>895</v>
      </c>
      <c r="D103" s="22" t="s">
        <v>131</v>
      </c>
      <c r="E103" s="22" t="s">
        <v>165</v>
      </c>
      <c r="F103" s="23">
        <v>200</v>
      </c>
      <c r="G103" s="24">
        <f>G104</f>
        <v>200</v>
      </c>
      <c r="H103" s="24">
        <f t="shared" ref="H103:I103" si="10">H104</f>
        <v>50</v>
      </c>
      <c r="I103" s="24">
        <f t="shared" si="10"/>
        <v>50</v>
      </c>
    </row>
    <row r="104" spans="1:9" ht="25.5">
      <c r="A104" s="19" t="s">
        <v>168</v>
      </c>
      <c r="B104" s="27" t="s">
        <v>137</v>
      </c>
      <c r="C104" s="21">
        <v>895</v>
      </c>
      <c r="D104" s="22" t="s">
        <v>131</v>
      </c>
      <c r="E104" s="22" t="s">
        <v>165</v>
      </c>
      <c r="F104" s="23">
        <v>240</v>
      </c>
      <c r="G104" s="24">
        <f>50+150</f>
        <v>200</v>
      </c>
      <c r="H104" s="24">
        <v>50</v>
      </c>
      <c r="I104" s="24">
        <v>50</v>
      </c>
    </row>
    <row r="105" spans="1:9" ht="40.5" customHeight="1">
      <c r="A105" s="16" t="s">
        <v>169</v>
      </c>
      <c r="B105" s="28" t="s">
        <v>170</v>
      </c>
      <c r="C105" s="18">
        <v>895</v>
      </c>
      <c r="D105" s="14" t="s">
        <v>171</v>
      </c>
      <c r="E105" s="22"/>
      <c r="F105" s="23"/>
      <c r="G105" s="15">
        <f>G110+G106+G117</f>
        <v>13288.3</v>
      </c>
      <c r="H105" s="15">
        <f t="shared" ref="H105:I105" si="11">H110+H106+H117</f>
        <v>13850</v>
      </c>
      <c r="I105" s="15">
        <f t="shared" si="11"/>
        <v>16480</v>
      </c>
    </row>
    <row r="106" spans="1:9">
      <c r="A106" s="16" t="s">
        <v>172</v>
      </c>
      <c r="B106" s="30" t="s">
        <v>173</v>
      </c>
      <c r="C106" s="18">
        <v>895</v>
      </c>
      <c r="D106" s="14" t="s">
        <v>174</v>
      </c>
      <c r="E106" s="22"/>
      <c r="F106" s="23"/>
      <c r="G106" s="15">
        <f>G107</f>
        <v>88.3</v>
      </c>
      <c r="H106" s="15">
        <f t="shared" ref="H106:I106" si="12">H107</f>
        <v>100</v>
      </c>
      <c r="I106" s="15">
        <f t="shared" si="12"/>
        <v>100</v>
      </c>
    </row>
    <row r="107" spans="1:9" ht="89.25">
      <c r="A107" s="19" t="s">
        <v>175</v>
      </c>
      <c r="B107" s="27" t="s">
        <v>176</v>
      </c>
      <c r="C107" s="18">
        <v>895</v>
      </c>
      <c r="D107" s="14" t="s">
        <v>174</v>
      </c>
      <c r="E107" s="22" t="s">
        <v>177</v>
      </c>
      <c r="F107" s="23"/>
      <c r="G107" s="15">
        <f>G108</f>
        <v>88.3</v>
      </c>
      <c r="H107" s="15">
        <f t="shared" ref="H107:I107" si="13">H108</f>
        <v>100</v>
      </c>
      <c r="I107" s="15">
        <f t="shared" si="13"/>
        <v>100</v>
      </c>
    </row>
    <row r="108" spans="1:9" ht="25.5">
      <c r="A108" s="19" t="s">
        <v>178</v>
      </c>
      <c r="B108" s="20" t="s">
        <v>37</v>
      </c>
      <c r="C108" s="18">
        <v>895</v>
      </c>
      <c r="D108" s="14" t="s">
        <v>174</v>
      </c>
      <c r="E108" s="22" t="s">
        <v>177</v>
      </c>
      <c r="F108" s="23">
        <v>200</v>
      </c>
      <c r="G108" s="24">
        <f>G109</f>
        <v>88.3</v>
      </c>
      <c r="H108" s="24">
        <f t="shared" ref="H108:I108" si="14">H109</f>
        <v>100</v>
      </c>
      <c r="I108" s="24">
        <f t="shared" si="14"/>
        <v>100</v>
      </c>
    </row>
    <row r="109" spans="1:9" ht="25.5">
      <c r="A109" s="19" t="s">
        <v>179</v>
      </c>
      <c r="B109" s="27" t="s">
        <v>39</v>
      </c>
      <c r="C109" s="18">
        <v>895</v>
      </c>
      <c r="D109" s="14" t="s">
        <v>174</v>
      </c>
      <c r="E109" s="22" t="s">
        <v>177</v>
      </c>
      <c r="F109" s="23">
        <v>240</v>
      </c>
      <c r="G109" s="24">
        <f>100-11.7</f>
        <v>88.3</v>
      </c>
      <c r="H109" s="24">
        <v>100</v>
      </c>
      <c r="I109" s="24">
        <v>100</v>
      </c>
    </row>
    <row r="110" spans="1:9">
      <c r="A110" s="16" t="s">
        <v>180</v>
      </c>
      <c r="B110" s="17" t="s">
        <v>181</v>
      </c>
      <c r="C110" s="18">
        <v>895</v>
      </c>
      <c r="D110" s="14" t="s">
        <v>182</v>
      </c>
      <c r="E110" s="22"/>
      <c r="F110" s="23"/>
      <c r="G110" s="15">
        <f>G111+G114</f>
        <v>13200</v>
      </c>
      <c r="H110" s="15">
        <f>H111+H114</f>
        <v>13750</v>
      </c>
      <c r="I110" s="15">
        <f>I111+I114</f>
        <v>16380</v>
      </c>
    </row>
    <row r="111" spans="1:9" ht="26.25" customHeight="1">
      <c r="A111" s="19" t="s">
        <v>183</v>
      </c>
      <c r="B111" s="27" t="s">
        <v>184</v>
      </c>
      <c r="C111" s="21">
        <v>895</v>
      </c>
      <c r="D111" s="22" t="s">
        <v>182</v>
      </c>
      <c r="E111" s="22" t="s">
        <v>185</v>
      </c>
      <c r="F111" s="23"/>
      <c r="G111" s="24">
        <f t="shared" ref="G111:I112" si="15">G112</f>
        <v>13100</v>
      </c>
      <c r="H111" s="24">
        <f t="shared" si="15"/>
        <v>13700</v>
      </c>
      <c r="I111" s="24">
        <f t="shared" si="15"/>
        <v>16330</v>
      </c>
    </row>
    <row r="112" spans="1:9" ht="25.5">
      <c r="A112" s="19" t="s">
        <v>186</v>
      </c>
      <c r="B112" s="20" t="s">
        <v>167</v>
      </c>
      <c r="C112" s="21">
        <v>895</v>
      </c>
      <c r="D112" s="22" t="s">
        <v>182</v>
      </c>
      <c r="E112" s="22" t="s">
        <v>185</v>
      </c>
      <c r="F112" s="23">
        <v>200</v>
      </c>
      <c r="G112" s="24">
        <f t="shared" si="15"/>
        <v>13100</v>
      </c>
      <c r="H112" s="24">
        <f t="shared" si="15"/>
        <v>13700</v>
      </c>
      <c r="I112" s="24">
        <f t="shared" si="15"/>
        <v>16330</v>
      </c>
    </row>
    <row r="113" spans="1:9" ht="25.5">
      <c r="A113" s="19" t="s">
        <v>187</v>
      </c>
      <c r="B113" s="27" t="s">
        <v>39</v>
      </c>
      <c r="C113" s="21">
        <v>895</v>
      </c>
      <c r="D113" s="22" t="s">
        <v>182</v>
      </c>
      <c r="E113" s="22" t="s">
        <v>185</v>
      </c>
      <c r="F113" s="23">
        <v>240</v>
      </c>
      <c r="G113" s="24">
        <v>13100</v>
      </c>
      <c r="H113" s="24">
        <f>13700</f>
        <v>13700</v>
      </c>
      <c r="I113" s="24">
        <f>16330</f>
        <v>16330</v>
      </c>
    </row>
    <row r="114" spans="1:9">
      <c r="A114" s="19" t="s">
        <v>188</v>
      </c>
      <c r="B114" s="27" t="s">
        <v>41</v>
      </c>
      <c r="C114" s="21">
        <v>895</v>
      </c>
      <c r="D114" s="22" t="s">
        <v>182</v>
      </c>
      <c r="E114" s="22" t="s">
        <v>185</v>
      </c>
      <c r="F114" s="23">
        <v>800</v>
      </c>
      <c r="G114" s="24">
        <f>G116+G115</f>
        <v>100</v>
      </c>
      <c r="H114" s="24">
        <f>H116+H115</f>
        <v>50</v>
      </c>
      <c r="I114" s="24">
        <f>I116+I115</f>
        <v>50</v>
      </c>
    </row>
    <row r="115" spans="1:9">
      <c r="A115" s="19" t="s">
        <v>189</v>
      </c>
      <c r="B115" s="27" t="s">
        <v>190</v>
      </c>
      <c r="C115" s="21">
        <v>895</v>
      </c>
      <c r="D115" s="22" t="s">
        <v>182</v>
      </c>
      <c r="E115" s="22" t="s">
        <v>185</v>
      </c>
      <c r="F115" s="23">
        <v>830</v>
      </c>
      <c r="G115" s="24">
        <v>50</v>
      </c>
      <c r="H115" s="24">
        <v>25</v>
      </c>
      <c r="I115" s="24">
        <v>25</v>
      </c>
    </row>
    <row r="116" spans="1:9" s="4" customFormat="1">
      <c r="A116" s="19" t="s">
        <v>191</v>
      </c>
      <c r="B116" s="27" t="s">
        <v>43</v>
      </c>
      <c r="C116" s="21">
        <v>895</v>
      </c>
      <c r="D116" s="22" t="s">
        <v>182</v>
      </c>
      <c r="E116" s="22" t="s">
        <v>185</v>
      </c>
      <c r="F116" s="23">
        <v>850</v>
      </c>
      <c r="G116" s="24">
        <v>50</v>
      </c>
      <c r="H116" s="24">
        <v>25</v>
      </c>
      <c r="I116" s="24">
        <v>25</v>
      </c>
    </row>
    <row r="117" spans="1:9" ht="66" customHeight="1">
      <c r="A117" s="16" t="s">
        <v>192</v>
      </c>
      <c r="B117" s="31" t="s">
        <v>193</v>
      </c>
      <c r="C117" s="18">
        <v>895</v>
      </c>
      <c r="D117" s="14" t="s">
        <v>194</v>
      </c>
      <c r="E117" s="22"/>
      <c r="F117" s="23"/>
      <c r="G117" s="15">
        <f>G118</f>
        <v>0</v>
      </c>
      <c r="H117" s="15">
        <f>H118</f>
        <v>0</v>
      </c>
      <c r="I117" s="15">
        <f>I118</f>
        <v>0</v>
      </c>
    </row>
    <row r="118" spans="1:9" ht="51">
      <c r="A118" s="19" t="s">
        <v>195</v>
      </c>
      <c r="B118" s="27" t="s">
        <v>196</v>
      </c>
      <c r="C118" s="21">
        <v>895</v>
      </c>
      <c r="D118" s="22" t="s">
        <v>194</v>
      </c>
      <c r="E118" s="22" t="s">
        <v>197</v>
      </c>
      <c r="F118" s="23"/>
      <c r="G118" s="24">
        <f>G120</f>
        <v>0</v>
      </c>
      <c r="H118" s="24">
        <v>0</v>
      </c>
      <c r="I118" s="24">
        <v>0</v>
      </c>
    </row>
    <row r="119" spans="1:9" ht="25.5">
      <c r="A119" s="19" t="s">
        <v>198</v>
      </c>
      <c r="B119" s="20" t="s">
        <v>37</v>
      </c>
      <c r="C119" s="21">
        <v>895</v>
      </c>
      <c r="D119" s="22" t="s">
        <v>194</v>
      </c>
      <c r="E119" s="22" t="s">
        <v>197</v>
      </c>
      <c r="F119" s="23">
        <v>200</v>
      </c>
      <c r="G119" s="24">
        <f>G120</f>
        <v>0</v>
      </c>
      <c r="H119" s="24">
        <v>0</v>
      </c>
      <c r="I119" s="24">
        <v>0</v>
      </c>
    </row>
    <row r="120" spans="1:9" ht="25.5">
      <c r="A120" s="19" t="s">
        <v>199</v>
      </c>
      <c r="B120" s="27" t="s">
        <v>39</v>
      </c>
      <c r="C120" s="21">
        <v>895</v>
      </c>
      <c r="D120" s="22" t="s">
        <v>194</v>
      </c>
      <c r="E120" s="22" t="s">
        <v>197</v>
      </c>
      <c r="F120" s="23">
        <v>240</v>
      </c>
      <c r="G120" s="24">
        <v>0</v>
      </c>
      <c r="H120" s="24">
        <v>0</v>
      </c>
      <c r="I120" s="24">
        <v>0</v>
      </c>
    </row>
    <row r="121" spans="1:9">
      <c r="A121" s="16" t="s">
        <v>200</v>
      </c>
      <c r="B121" s="28" t="s">
        <v>201</v>
      </c>
      <c r="C121" s="18">
        <v>895</v>
      </c>
      <c r="D121" s="14" t="s">
        <v>202</v>
      </c>
      <c r="E121" s="22"/>
      <c r="F121" s="23"/>
      <c r="G121" s="15">
        <f>G122</f>
        <v>45118.9</v>
      </c>
      <c r="H121" s="15">
        <f>H122</f>
        <v>35312.800000000003</v>
      </c>
      <c r="I121" s="15">
        <f>I122</f>
        <v>33389.800000000003</v>
      </c>
    </row>
    <row r="122" spans="1:9" ht="14.25" customHeight="1">
      <c r="A122" s="16" t="s">
        <v>203</v>
      </c>
      <c r="B122" s="17" t="s">
        <v>204</v>
      </c>
      <c r="C122" s="18">
        <v>895</v>
      </c>
      <c r="D122" s="14" t="s">
        <v>205</v>
      </c>
      <c r="E122" s="14"/>
      <c r="F122" s="13"/>
      <c r="G122" s="15">
        <f>G123+G128</f>
        <v>45118.9</v>
      </c>
      <c r="H122" s="15">
        <f>H123+H128</f>
        <v>35312.800000000003</v>
      </c>
      <c r="I122" s="15">
        <f>I123+I128</f>
        <v>33389.800000000003</v>
      </c>
    </row>
    <row r="123" spans="1:9" ht="63.75">
      <c r="A123" s="16" t="s">
        <v>206</v>
      </c>
      <c r="B123" s="17" t="s">
        <v>207</v>
      </c>
      <c r="C123" s="18">
        <v>895</v>
      </c>
      <c r="D123" s="14" t="s">
        <v>205</v>
      </c>
      <c r="E123" s="14" t="s">
        <v>208</v>
      </c>
      <c r="F123" s="13"/>
      <c r="G123" s="15">
        <f>G127+G125</f>
        <v>24618.9</v>
      </c>
      <c r="H123" s="15">
        <f>H127+H125</f>
        <v>18312.8</v>
      </c>
      <c r="I123" s="15">
        <f>I127+I125</f>
        <v>16389.8</v>
      </c>
    </row>
    <row r="124" spans="1:9" ht="25.5">
      <c r="A124" s="19" t="s">
        <v>209</v>
      </c>
      <c r="B124" s="20" t="s">
        <v>37</v>
      </c>
      <c r="C124" s="21">
        <v>895</v>
      </c>
      <c r="D124" s="22" t="s">
        <v>205</v>
      </c>
      <c r="E124" s="22" t="s">
        <v>208</v>
      </c>
      <c r="F124" s="23">
        <v>200</v>
      </c>
      <c r="G124" s="24">
        <f>G125</f>
        <v>24518.9</v>
      </c>
      <c r="H124" s="24">
        <f>H125</f>
        <v>18212.8</v>
      </c>
      <c r="I124" s="24">
        <f>I125</f>
        <v>16289.8</v>
      </c>
    </row>
    <row r="125" spans="1:9" ht="25.5">
      <c r="A125" s="19" t="s">
        <v>210</v>
      </c>
      <c r="B125" s="27" t="s">
        <v>39</v>
      </c>
      <c r="C125" s="21">
        <v>895</v>
      </c>
      <c r="D125" s="22" t="s">
        <v>205</v>
      </c>
      <c r="E125" s="22" t="s">
        <v>208</v>
      </c>
      <c r="F125" s="23">
        <v>240</v>
      </c>
      <c r="G125" s="24">
        <f>20342.8-698.4-3644.4+2616.8+650+1625.7+3626.4</f>
        <v>24518.9</v>
      </c>
      <c r="H125" s="24">
        <f>18951-738.2</f>
        <v>18212.8</v>
      </c>
      <c r="I125" s="24">
        <f>18066.5-1776.7</f>
        <v>16289.8</v>
      </c>
    </row>
    <row r="126" spans="1:9">
      <c r="A126" s="19" t="s">
        <v>211</v>
      </c>
      <c r="B126" s="27" t="s">
        <v>41</v>
      </c>
      <c r="C126" s="21">
        <v>895</v>
      </c>
      <c r="D126" s="22" t="s">
        <v>205</v>
      </c>
      <c r="E126" s="22" t="s">
        <v>208</v>
      </c>
      <c r="F126" s="23">
        <v>800</v>
      </c>
      <c r="G126" s="24">
        <f>G127</f>
        <v>100</v>
      </c>
      <c r="H126" s="24">
        <f>H127</f>
        <v>100</v>
      </c>
      <c r="I126" s="24">
        <f>I127</f>
        <v>100</v>
      </c>
    </row>
    <row r="127" spans="1:9">
      <c r="A127" s="19" t="s">
        <v>212</v>
      </c>
      <c r="B127" s="27" t="s">
        <v>43</v>
      </c>
      <c r="C127" s="21">
        <v>895</v>
      </c>
      <c r="D127" s="22" t="s">
        <v>205</v>
      </c>
      <c r="E127" s="22" t="s">
        <v>208</v>
      </c>
      <c r="F127" s="23">
        <v>850</v>
      </c>
      <c r="G127" s="24">
        <v>100</v>
      </c>
      <c r="H127" s="24">
        <v>100</v>
      </c>
      <c r="I127" s="24">
        <v>100</v>
      </c>
    </row>
    <row r="128" spans="1:9" s="4" customFormat="1">
      <c r="A128" s="16" t="s">
        <v>213</v>
      </c>
      <c r="B128" s="17" t="s">
        <v>214</v>
      </c>
      <c r="C128" s="18">
        <v>895</v>
      </c>
      <c r="D128" s="14" t="s">
        <v>205</v>
      </c>
      <c r="E128" s="14" t="s">
        <v>215</v>
      </c>
      <c r="F128" s="13"/>
      <c r="G128" s="15">
        <f>G129</f>
        <v>20500</v>
      </c>
      <c r="H128" s="15">
        <f t="shared" ref="H128:I128" si="16">H129</f>
        <v>17000</v>
      </c>
      <c r="I128" s="15">
        <f t="shared" si="16"/>
        <v>17000</v>
      </c>
    </row>
    <row r="129" spans="1:9" s="4" customFormat="1" ht="86.25" customHeight="1">
      <c r="A129" s="19" t="s">
        <v>216</v>
      </c>
      <c r="B129" s="20" t="s">
        <v>37</v>
      </c>
      <c r="C129" s="21">
        <v>895</v>
      </c>
      <c r="D129" s="22" t="s">
        <v>205</v>
      </c>
      <c r="E129" s="22" t="s">
        <v>215</v>
      </c>
      <c r="F129" s="23">
        <v>200</v>
      </c>
      <c r="G129" s="24">
        <f>G130</f>
        <v>20500</v>
      </c>
      <c r="H129" s="24">
        <f t="shared" ref="H129:I129" si="17">H130</f>
        <v>17000</v>
      </c>
      <c r="I129" s="24">
        <f t="shared" si="17"/>
        <v>17000</v>
      </c>
    </row>
    <row r="130" spans="1:9" s="4" customFormat="1" ht="25.5">
      <c r="A130" s="19" t="s">
        <v>217</v>
      </c>
      <c r="B130" s="27" t="s">
        <v>39</v>
      </c>
      <c r="C130" s="21">
        <v>895</v>
      </c>
      <c r="D130" s="22" t="s">
        <v>205</v>
      </c>
      <c r="E130" s="22" t="s">
        <v>215</v>
      </c>
      <c r="F130" s="23">
        <v>240</v>
      </c>
      <c r="G130" s="24">
        <f>16000+3644.4+4482-3626.4</f>
        <v>20500</v>
      </c>
      <c r="H130" s="24">
        <v>17000</v>
      </c>
      <c r="I130" s="24">
        <v>17000</v>
      </c>
    </row>
    <row r="131" spans="1:9" s="4" customFormat="1">
      <c r="A131" s="19" t="s">
        <v>218</v>
      </c>
      <c r="B131" s="27" t="s">
        <v>41</v>
      </c>
      <c r="C131" s="21">
        <v>895</v>
      </c>
      <c r="D131" s="22" t="s">
        <v>205</v>
      </c>
      <c r="E131" s="22" t="s">
        <v>215</v>
      </c>
      <c r="F131" s="23">
        <v>800</v>
      </c>
      <c r="G131" s="24">
        <f>G132</f>
        <v>0</v>
      </c>
      <c r="H131" s="24">
        <v>0</v>
      </c>
      <c r="I131" s="24">
        <v>0</v>
      </c>
    </row>
    <row r="132" spans="1:9" s="4" customFormat="1" ht="15.75" customHeight="1">
      <c r="A132" s="19" t="s">
        <v>219</v>
      </c>
      <c r="B132" s="27" t="s">
        <v>190</v>
      </c>
      <c r="C132" s="21">
        <v>895</v>
      </c>
      <c r="D132" s="22" t="s">
        <v>205</v>
      </c>
      <c r="E132" s="22" t="s">
        <v>215</v>
      </c>
      <c r="F132" s="23">
        <v>830</v>
      </c>
      <c r="G132" s="24">
        <v>0</v>
      </c>
      <c r="H132" s="24">
        <v>0</v>
      </c>
      <c r="I132" s="24">
        <v>0</v>
      </c>
    </row>
    <row r="133" spans="1:9" s="4" customFormat="1">
      <c r="A133" s="16" t="s">
        <v>220</v>
      </c>
      <c r="B133" s="28" t="s">
        <v>221</v>
      </c>
      <c r="C133" s="18">
        <v>895</v>
      </c>
      <c r="D133" s="14" t="s">
        <v>222</v>
      </c>
      <c r="E133" s="22"/>
      <c r="F133" s="23"/>
      <c r="G133" s="15">
        <f>G134+G138+G145</f>
        <v>8601.2000000000007</v>
      </c>
      <c r="H133" s="15">
        <f>H134+H138+H145</f>
        <v>6940.6</v>
      </c>
      <c r="I133" s="15">
        <f>I134+I138+I145</f>
        <v>6416.5</v>
      </c>
    </row>
    <row r="134" spans="1:9" s="4" customFormat="1" ht="25.5">
      <c r="A134" s="16" t="s">
        <v>223</v>
      </c>
      <c r="B134" s="17" t="s">
        <v>224</v>
      </c>
      <c r="C134" s="18">
        <v>895</v>
      </c>
      <c r="D134" s="14" t="s">
        <v>225</v>
      </c>
      <c r="E134" s="14" t="s">
        <v>226</v>
      </c>
      <c r="F134" s="13"/>
      <c r="G134" s="15">
        <f>G137</f>
        <v>200</v>
      </c>
      <c r="H134" s="15">
        <v>200</v>
      </c>
      <c r="I134" s="15">
        <v>200</v>
      </c>
    </row>
    <row r="135" spans="1:9" s="4" customFormat="1" ht="114.75">
      <c r="A135" s="19" t="s">
        <v>227</v>
      </c>
      <c r="B135" s="32" t="s">
        <v>228</v>
      </c>
      <c r="C135" s="21">
        <v>895</v>
      </c>
      <c r="D135" s="22" t="s">
        <v>225</v>
      </c>
      <c r="E135" s="22" t="s">
        <v>229</v>
      </c>
      <c r="F135" s="23"/>
      <c r="G135" s="24">
        <f>G137</f>
        <v>200</v>
      </c>
      <c r="H135" s="24">
        <v>200</v>
      </c>
      <c r="I135" s="24">
        <v>200</v>
      </c>
    </row>
    <row r="136" spans="1:9" s="4" customFormat="1" ht="41.25" customHeight="1">
      <c r="A136" s="19" t="s">
        <v>230</v>
      </c>
      <c r="B136" s="20" t="s">
        <v>37</v>
      </c>
      <c r="C136" s="21">
        <v>895</v>
      </c>
      <c r="D136" s="22" t="s">
        <v>225</v>
      </c>
      <c r="E136" s="22" t="s">
        <v>229</v>
      </c>
      <c r="F136" s="23">
        <v>200</v>
      </c>
      <c r="G136" s="24">
        <f>G137</f>
        <v>200</v>
      </c>
      <c r="H136" s="24">
        <v>200</v>
      </c>
      <c r="I136" s="24">
        <v>200</v>
      </c>
    </row>
    <row r="137" spans="1:9" s="4" customFormat="1" ht="25.5">
      <c r="A137" s="19" t="s">
        <v>231</v>
      </c>
      <c r="B137" s="27" t="s">
        <v>39</v>
      </c>
      <c r="C137" s="21">
        <v>895</v>
      </c>
      <c r="D137" s="22" t="s">
        <v>225</v>
      </c>
      <c r="E137" s="22" t="s">
        <v>229</v>
      </c>
      <c r="F137" s="23">
        <v>240</v>
      </c>
      <c r="G137" s="24">
        <f>200</f>
        <v>200</v>
      </c>
      <c r="H137" s="24">
        <v>200</v>
      </c>
      <c r="I137" s="24">
        <v>200</v>
      </c>
    </row>
    <row r="138" spans="1:9" s="4" customFormat="1">
      <c r="A138" s="16" t="s">
        <v>232</v>
      </c>
      <c r="B138" s="17" t="s">
        <v>233</v>
      </c>
      <c r="C138" s="18">
        <v>895</v>
      </c>
      <c r="D138" s="14" t="s">
        <v>234</v>
      </c>
      <c r="E138" s="14"/>
      <c r="F138" s="13"/>
      <c r="G138" s="15">
        <f>G139+G142</f>
        <v>8351.2000000000007</v>
      </c>
      <c r="H138" s="15">
        <f>H139+H142</f>
        <v>6690.6</v>
      </c>
      <c r="I138" s="15">
        <f>I139+I142</f>
        <v>6166.5</v>
      </c>
    </row>
    <row r="139" spans="1:9" s="4" customFormat="1" ht="38.25">
      <c r="A139" s="19" t="s">
        <v>235</v>
      </c>
      <c r="B139" s="27" t="s">
        <v>236</v>
      </c>
      <c r="C139" s="21">
        <v>895</v>
      </c>
      <c r="D139" s="22" t="s">
        <v>234</v>
      </c>
      <c r="E139" s="22" t="s">
        <v>237</v>
      </c>
      <c r="F139" s="23"/>
      <c r="G139" s="24">
        <f t="shared" ref="G139:I139" si="18">G140</f>
        <v>500</v>
      </c>
      <c r="H139" s="24">
        <f t="shared" si="18"/>
        <v>500</v>
      </c>
      <c r="I139" s="42">
        <f t="shared" si="18"/>
        <v>500</v>
      </c>
    </row>
    <row r="140" spans="1:9" s="4" customFormat="1" ht="25.5">
      <c r="A140" s="19" t="s">
        <v>238</v>
      </c>
      <c r="B140" s="20" t="s">
        <v>37</v>
      </c>
      <c r="C140" s="21">
        <v>895</v>
      </c>
      <c r="D140" s="22" t="s">
        <v>234</v>
      </c>
      <c r="E140" s="22" t="s">
        <v>237</v>
      </c>
      <c r="F140" s="23">
        <v>200</v>
      </c>
      <c r="G140" s="24">
        <f>G141</f>
        <v>500</v>
      </c>
      <c r="H140" s="24">
        <f>H141</f>
        <v>500</v>
      </c>
      <c r="I140" s="24">
        <f>I141</f>
        <v>500</v>
      </c>
    </row>
    <row r="141" spans="1:9" s="4" customFormat="1" ht="25.5">
      <c r="A141" s="19" t="s">
        <v>239</v>
      </c>
      <c r="B141" s="27" t="s">
        <v>39</v>
      </c>
      <c r="C141" s="21">
        <v>895</v>
      </c>
      <c r="D141" s="22" t="s">
        <v>234</v>
      </c>
      <c r="E141" s="22" t="s">
        <v>237</v>
      </c>
      <c r="F141" s="23">
        <v>240</v>
      </c>
      <c r="G141" s="24">
        <v>500</v>
      </c>
      <c r="H141" s="24">
        <v>500</v>
      </c>
      <c r="I141" s="24">
        <v>500</v>
      </c>
    </row>
    <row r="142" spans="1:9" s="4" customFormat="1" ht="38.25">
      <c r="A142" s="19" t="s">
        <v>240</v>
      </c>
      <c r="B142" s="27" t="s">
        <v>241</v>
      </c>
      <c r="C142" s="21">
        <v>895</v>
      </c>
      <c r="D142" s="22" t="s">
        <v>234</v>
      </c>
      <c r="E142" s="22" t="s">
        <v>242</v>
      </c>
      <c r="F142" s="23"/>
      <c r="G142" s="24">
        <f>G143</f>
        <v>7851.2000000000007</v>
      </c>
      <c r="H142" s="24">
        <f>H143</f>
        <v>6190.6</v>
      </c>
      <c r="I142" s="24">
        <f>I143</f>
        <v>5666.5</v>
      </c>
    </row>
    <row r="143" spans="1:9" ht="25.5">
      <c r="A143" s="19" t="s">
        <v>243</v>
      </c>
      <c r="B143" s="20" t="s">
        <v>37</v>
      </c>
      <c r="C143" s="21">
        <v>895</v>
      </c>
      <c r="D143" s="22" t="s">
        <v>234</v>
      </c>
      <c r="E143" s="22" t="s">
        <v>242</v>
      </c>
      <c r="F143" s="23">
        <v>200</v>
      </c>
      <c r="G143" s="24">
        <f>G144</f>
        <v>7851.2000000000007</v>
      </c>
      <c r="H143" s="24">
        <f t="shared" ref="H143:I143" si="19">H144</f>
        <v>6190.6</v>
      </c>
      <c r="I143" s="24">
        <f t="shared" si="19"/>
        <v>5666.5</v>
      </c>
    </row>
    <row r="144" spans="1:9" s="4" customFormat="1" ht="25.5">
      <c r="A144" s="19" t="s">
        <v>244</v>
      </c>
      <c r="B144" s="27" t="s">
        <v>39</v>
      </c>
      <c r="C144" s="21">
        <v>895</v>
      </c>
      <c r="D144" s="22" t="s">
        <v>234</v>
      </c>
      <c r="E144" s="22" t="s">
        <v>242</v>
      </c>
      <c r="F144" s="23">
        <v>240</v>
      </c>
      <c r="G144" s="24">
        <f>6610-398.8+442.1+1197.9</f>
        <v>7851.2000000000007</v>
      </c>
      <c r="H144" s="24">
        <f>7110-919.4</f>
        <v>6190.6</v>
      </c>
      <c r="I144" s="24">
        <f>7110-1443.5</f>
        <v>5666.5</v>
      </c>
    </row>
    <row r="145" spans="1:9">
      <c r="A145" s="16" t="s">
        <v>245</v>
      </c>
      <c r="B145" s="17" t="s">
        <v>246</v>
      </c>
      <c r="C145" s="18">
        <v>895</v>
      </c>
      <c r="D145" s="14" t="s">
        <v>247</v>
      </c>
      <c r="E145" s="22"/>
      <c r="F145" s="23"/>
      <c r="G145" s="15">
        <f>G146</f>
        <v>50</v>
      </c>
      <c r="H145" s="15">
        <f>H146</f>
        <v>50</v>
      </c>
      <c r="I145" s="15">
        <f>I146</f>
        <v>50</v>
      </c>
    </row>
    <row r="146" spans="1:9" ht="51">
      <c r="A146" s="19" t="s">
        <v>248</v>
      </c>
      <c r="B146" s="27" t="s">
        <v>249</v>
      </c>
      <c r="C146" s="21">
        <v>895</v>
      </c>
      <c r="D146" s="22" t="s">
        <v>247</v>
      </c>
      <c r="E146" s="22" t="s">
        <v>250</v>
      </c>
      <c r="F146" s="23"/>
      <c r="G146" s="24">
        <f>G148</f>
        <v>50</v>
      </c>
      <c r="H146" s="24">
        <f>H148</f>
        <v>50</v>
      </c>
      <c r="I146" s="24">
        <f>I148</f>
        <v>50</v>
      </c>
    </row>
    <row r="147" spans="1:9" ht="25.5">
      <c r="A147" s="19" t="s">
        <v>251</v>
      </c>
      <c r="B147" s="20" t="s">
        <v>37</v>
      </c>
      <c r="C147" s="21">
        <v>895</v>
      </c>
      <c r="D147" s="22" t="s">
        <v>247</v>
      </c>
      <c r="E147" s="22" t="s">
        <v>250</v>
      </c>
      <c r="F147" s="23">
        <v>200</v>
      </c>
      <c r="G147" s="24">
        <f>G148</f>
        <v>50</v>
      </c>
      <c r="H147" s="24">
        <f>H148</f>
        <v>50</v>
      </c>
      <c r="I147" s="24">
        <f>I148</f>
        <v>50</v>
      </c>
    </row>
    <row r="148" spans="1:9" ht="25.5">
      <c r="A148" s="19" t="s">
        <v>252</v>
      </c>
      <c r="B148" s="27" t="s">
        <v>39</v>
      </c>
      <c r="C148" s="21">
        <v>895</v>
      </c>
      <c r="D148" s="22" t="s">
        <v>247</v>
      </c>
      <c r="E148" s="22" t="s">
        <v>250</v>
      </c>
      <c r="F148" s="23">
        <v>240</v>
      </c>
      <c r="G148" s="24">
        <v>50</v>
      </c>
      <c r="H148" s="24">
        <v>50</v>
      </c>
      <c r="I148" s="24">
        <v>50</v>
      </c>
    </row>
    <row r="149" spans="1:9">
      <c r="A149" s="16" t="s">
        <v>253</v>
      </c>
      <c r="B149" s="33" t="s">
        <v>254</v>
      </c>
      <c r="C149" s="18">
        <v>895</v>
      </c>
      <c r="D149" s="14" t="s">
        <v>255</v>
      </c>
      <c r="E149" s="22"/>
      <c r="F149" s="23"/>
      <c r="G149" s="15">
        <f t="shared" ref="G149:I149" si="20">G150</f>
        <v>2444.2999999999997</v>
      </c>
      <c r="H149" s="15">
        <f t="shared" si="20"/>
        <v>2145</v>
      </c>
      <c r="I149" s="41">
        <f t="shared" si="20"/>
        <v>2310</v>
      </c>
    </row>
    <row r="150" spans="1:9" ht="39.75" customHeight="1">
      <c r="A150" s="16" t="s">
        <v>256</v>
      </c>
      <c r="B150" s="17" t="s">
        <v>257</v>
      </c>
      <c r="C150" s="18">
        <v>895</v>
      </c>
      <c r="D150" s="14" t="s">
        <v>258</v>
      </c>
      <c r="E150" s="14"/>
      <c r="F150" s="13"/>
      <c r="G150" s="15">
        <f t="shared" ref="G150:I152" si="21">G151</f>
        <v>2444.2999999999997</v>
      </c>
      <c r="H150" s="15">
        <f t="shared" si="21"/>
        <v>2145</v>
      </c>
      <c r="I150" s="15">
        <f t="shared" si="21"/>
        <v>2310</v>
      </c>
    </row>
    <row r="151" spans="1:9" ht="38.25">
      <c r="A151" s="19" t="s">
        <v>259</v>
      </c>
      <c r="B151" s="27" t="s">
        <v>260</v>
      </c>
      <c r="C151" s="21">
        <v>895</v>
      </c>
      <c r="D151" s="22" t="s">
        <v>258</v>
      </c>
      <c r="E151" s="22" t="s">
        <v>261</v>
      </c>
      <c r="F151" s="23"/>
      <c r="G151" s="24">
        <f t="shared" si="21"/>
        <v>2444.2999999999997</v>
      </c>
      <c r="H151" s="24">
        <f t="shared" si="21"/>
        <v>2145</v>
      </c>
      <c r="I151" s="24">
        <f t="shared" si="21"/>
        <v>2310</v>
      </c>
    </row>
    <row r="152" spans="1:9" ht="25.5">
      <c r="A152" s="19" t="s">
        <v>262</v>
      </c>
      <c r="B152" s="20" t="s">
        <v>37</v>
      </c>
      <c r="C152" s="21">
        <v>895</v>
      </c>
      <c r="D152" s="22" t="s">
        <v>258</v>
      </c>
      <c r="E152" s="22" t="s">
        <v>261</v>
      </c>
      <c r="F152" s="23">
        <v>200</v>
      </c>
      <c r="G152" s="24">
        <f t="shared" si="21"/>
        <v>2444.2999999999997</v>
      </c>
      <c r="H152" s="24">
        <f t="shared" si="21"/>
        <v>2145</v>
      </c>
      <c r="I152" s="24">
        <f t="shared" si="21"/>
        <v>2310</v>
      </c>
    </row>
    <row r="153" spans="1:9" s="4" customFormat="1" ht="25.5">
      <c r="A153" s="16" t="s">
        <v>263</v>
      </c>
      <c r="B153" s="27" t="s">
        <v>39</v>
      </c>
      <c r="C153" s="21">
        <v>895</v>
      </c>
      <c r="D153" s="22" t="s">
        <v>258</v>
      </c>
      <c r="E153" s="22" t="s">
        <v>261</v>
      </c>
      <c r="F153" s="23">
        <v>240</v>
      </c>
      <c r="G153" s="24">
        <f>2025+144.1+175.2+100</f>
        <v>2444.2999999999997</v>
      </c>
      <c r="H153" s="24">
        <v>2145</v>
      </c>
      <c r="I153" s="24">
        <v>2310</v>
      </c>
    </row>
    <row r="154" spans="1:9">
      <c r="A154" s="16" t="s">
        <v>264</v>
      </c>
      <c r="B154" s="28" t="s">
        <v>265</v>
      </c>
      <c r="C154" s="18">
        <v>895</v>
      </c>
      <c r="D154" s="13" t="s">
        <v>266</v>
      </c>
      <c r="E154" s="22"/>
      <c r="F154" s="23"/>
      <c r="G154" s="15">
        <f>G155+G159+G166</f>
        <v>1635.5</v>
      </c>
      <c r="H154" s="15">
        <f>H155+H159+H166</f>
        <v>1701.9</v>
      </c>
      <c r="I154" s="15">
        <f>I155+I159+I166</f>
        <v>1767.3</v>
      </c>
    </row>
    <row r="155" spans="1:9">
      <c r="A155" s="16" t="s">
        <v>267</v>
      </c>
      <c r="B155" s="17" t="s">
        <v>268</v>
      </c>
      <c r="C155" s="18">
        <v>895</v>
      </c>
      <c r="D155" s="13">
        <v>1003</v>
      </c>
      <c r="E155" s="22"/>
      <c r="F155" s="23"/>
      <c r="G155" s="15">
        <f t="shared" ref="G155:I157" si="22">G156</f>
        <v>743</v>
      </c>
      <c r="H155" s="15">
        <f t="shared" si="22"/>
        <v>774</v>
      </c>
      <c r="I155" s="15">
        <f t="shared" si="22"/>
        <v>804</v>
      </c>
    </row>
    <row r="156" spans="1:9" ht="38.25">
      <c r="A156" s="19" t="s">
        <v>269</v>
      </c>
      <c r="B156" s="27" t="s">
        <v>270</v>
      </c>
      <c r="C156" s="21">
        <v>895</v>
      </c>
      <c r="D156" s="23">
        <v>1003</v>
      </c>
      <c r="E156" s="22" t="s">
        <v>271</v>
      </c>
      <c r="F156" s="23"/>
      <c r="G156" s="24">
        <f t="shared" si="22"/>
        <v>743</v>
      </c>
      <c r="H156" s="24">
        <f t="shared" si="22"/>
        <v>774</v>
      </c>
      <c r="I156" s="24">
        <f t="shared" si="22"/>
        <v>804</v>
      </c>
    </row>
    <row r="157" spans="1:9">
      <c r="A157" s="19" t="s">
        <v>272</v>
      </c>
      <c r="B157" s="27" t="s">
        <v>273</v>
      </c>
      <c r="C157" s="21">
        <v>895</v>
      </c>
      <c r="D157" s="23">
        <v>1003</v>
      </c>
      <c r="E157" s="22" t="s">
        <v>271</v>
      </c>
      <c r="F157" s="23">
        <v>300</v>
      </c>
      <c r="G157" s="24">
        <f t="shared" si="22"/>
        <v>743</v>
      </c>
      <c r="H157" s="24">
        <f t="shared" si="22"/>
        <v>774</v>
      </c>
      <c r="I157" s="24">
        <f t="shared" si="22"/>
        <v>804</v>
      </c>
    </row>
    <row r="158" spans="1:9" ht="25.5">
      <c r="A158" s="19" t="s">
        <v>274</v>
      </c>
      <c r="B158" s="27" t="s">
        <v>275</v>
      </c>
      <c r="C158" s="21">
        <v>895</v>
      </c>
      <c r="D158" s="23">
        <v>1003</v>
      </c>
      <c r="E158" s="22" t="s">
        <v>271</v>
      </c>
      <c r="F158" s="23">
        <v>310</v>
      </c>
      <c r="G158" s="24">
        <v>743</v>
      </c>
      <c r="H158" s="24">
        <v>774</v>
      </c>
      <c r="I158" s="24">
        <v>804</v>
      </c>
    </row>
    <row r="159" spans="1:9">
      <c r="A159" s="16" t="s">
        <v>276</v>
      </c>
      <c r="B159" s="17" t="s">
        <v>277</v>
      </c>
      <c r="C159" s="18">
        <v>895</v>
      </c>
      <c r="D159" s="14" t="s">
        <v>278</v>
      </c>
      <c r="E159" s="14"/>
      <c r="F159" s="13"/>
      <c r="G159" s="15">
        <f>G160+G163</f>
        <v>852.5</v>
      </c>
      <c r="H159" s="15">
        <f>H160+H163</f>
        <v>887.90000000000009</v>
      </c>
      <c r="I159" s="15">
        <f>I160+I163</f>
        <v>923.3</v>
      </c>
    </row>
    <row r="160" spans="1:9" ht="13.5" customHeight="1">
      <c r="A160" s="19" t="s">
        <v>279</v>
      </c>
      <c r="B160" s="27" t="s">
        <v>280</v>
      </c>
      <c r="C160" s="21">
        <v>895</v>
      </c>
      <c r="D160" s="22" t="s">
        <v>278</v>
      </c>
      <c r="E160" s="22" t="s">
        <v>281</v>
      </c>
      <c r="F160" s="23"/>
      <c r="G160" s="24">
        <f>G162</f>
        <v>392.5</v>
      </c>
      <c r="H160" s="24">
        <f>H162</f>
        <v>408.8</v>
      </c>
      <c r="I160" s="24">
        <f>I162</f>
        <v>425.1</v>
      </c>
    </row>
    <row r="161" spans="1:9">
      <c r="A161" s="19" t="s">
        <v>282</v>
      </c>
      <c r="B161" s="27" t="s">
        <v>273</v>
      </c>
      <c r="C161" s="21">
        <v>895</v>
      </c>
      <c r="D161" s="22" t="s">
        <v>278</v>
      </c>
      <c r="E161" s="22" t="s">
        <v>281</v>
      </c>
      <c r="F161" s="23">
        <v>300</v>
      </c>
      <c r="G161" s="24">
        <f>G162</f>
        <v>392.5</v>
      </c>
      <c r="H161" s="24">
        <f>H162</f>
        <v>408.8</v>
      </c>
      <c r="I161" s="24">
        <f>I162</f>
        <v>425.1</v>
      </c>
    </row>
    <row r="162" spans="1:9" ht="25.5">
      <c r="A162" s="19" t="s">
        <v>283</v>
      </c>
      <c r="B162" s="27" t="s">
        <v>275</v>
      </c>
      <c r="C162" s="21">
        <v>895</v>
      </c>
      <c r="D162" s="22" t="s">
        <v>278</v>
      </c>
      <c r="E162" s="22" t="s">
        <v>281</v>
      </c>
      <c r="F162" s="23">
        <v>310</v>
      </c>
      <c r="G162" s="24">
        <v>392.5</v>
      </c>
      <c r="H162" s="24">
        <v>408.8</v>
      </c>
      <c r="I162" s="24">
        <v>425.1</v>
      </c>
    </row>
    <row r="163" spans="1:9" ht="51">
      <c r="A163" s="19" t="s">
        <v>284</v>
      </c>
      <c r="B163" s="27" t="s">
        <v>285</v>
      </c>
      <c r="C163" s="21">
        <v>895</v>
      </c>
      <c r="D163" s="22" t="s">
        <v>278</v>
      </c>
      <c r="E163" s="22" t="s">
        <v>286</v>
      </c>
      <c r="F163" s="23"/>
      <c r="G163" s="24">
        <f>G165</f>
        <v>460</v>
      </c>
      <c r="H163" s="24">
        <f>H165</f>
        <v>479.1</v>
      </c>
      <c r="I163" s="24">
        <f>I165</f>
        <v>498.2</v>
      </c>
    </row>
    <row r="164" spans="1:9">
      <c r="A164" s="19" t="s">
        <v>287</v>
      </c>
      <c r="B164" s="27" t="s">
        <v>273</v>
      </c>
      <c r="C164" s="21">
        <v>895</v>
      </c>
      <c r="D164" s="22" t="s">
        <v>278</v>
      </c>
      <c r="E164" s="22" t="s">
        <v>286</v>
      </c>
      <c r="F164" s="23">
        <v>300</v>
      </c>
      <c r="G164" s="24">
        <f>G165</f>
        <v>460</v>
      </c>
      <c r="H164" s="24">
        <f>H165</f>
        <v>479.1</v>
      </c>
      <c r="I164" s="24">
        <f>I165</f>
        <v>498.2</v>
      </c>
    </row>
    <row r="165" spans="1:9" s="4" customFormat="1" ht="25.5">
      <c r="A165" s="19" t="s">
        <v>288</v>
      </c>
      <c r="B165" s="27" t="s">
        <v>289</v>
      </c>
      <c r="C165" s="21">
        <v>895</v>
      </c>
      <c r="D165" s="22" t="s">
        <v>278</v>
      </c>
      <c r="E165" s="22" t="s">
        <v>286</v>
      </c>
      <c r="F165" s="23">
        <v>320</v>
      </c>
      <c r="G165" s="24">
        <v>460</v>
      </c>
      <c r="H165" s="24">
        <v>479.1</v>
      </c>
      <c r="I165" s="24">
        <v>498.2</v>
      </c>
    </row>
    <row r="166" spans="1:9">
      <c r="A166" s="16" t="s">
        <v>290</v>
      </c>
      <c r="B166" s="34" t="s">
        <v>291</v>
      </c>
      <c r="C166" s="35">
        <v>895</v>
      </c>
      <c r="D166" s="14" t="s">
        <v>292</v>
      </c>
      <c r="E166" s="14"/>
      <c r="F166" s="13"/>
      <c r="G166" s="15">
        <f>G167</f>
        <v>40</v>
      </c>
      <c r="H166" s="15">
        <f>H167</f>
        <v>40</v>
      </c>
      <c r="I166" s="15">
        <f>I167</f>
        <v>40</v>
      </c>
    </row>
    <row r="167" spans="1:9" ht="63.75">
      <c r="A167" s="19" t="s">
        <v>293</v>
      </c>
      <c r="B167" s="27" t="s">
        <v>294</v>
      </c>
      <c r="C167" s="21">
        <v>895</v>
      </c>
      <c r="D167" s="22" t="s">
        <v>292</v>
      </c>
      <c r="E167" s="22" t="s">
        <v>295</v>
      </c>
      <c r="F167" s="23"/>
      <c r="G167" s="24">
        <f>G169</f>
        <v>40</v>
      </c>
      <c r="H167" s="24">
        <f>H169</f>
        <v>40</v>
      </c>
      <c r="I167" s="24">
        <f>I169</f>
        <v>40</v>
      </c>
    </row>
    <row r="168" spans="1:9" ht="25.5">
      <c r="A168" s="19" t="s">
        <v>296</v>
      </c>
      <c r="B168" s="20" t="s">
        <v>37</v>
      </c>
      <c r="C168" s="21">
        <v>895</v>
      </c>
      <c r="D168" s="22" t="s">
        <v>292</v>
      </c>
      <c r="E168" s="22" t="s">
        <v>295</v>
      </c>
      <c r="F168" s="23">
        <v>200</v>
      </c>
      <c r="G168" s="24">
        <f>G169</f>
        <v>40</v>
      </c>
      <c r="H168" s="24">
        <f>H169</f>
        <v>40</v>
      </c>
      <c r="I168" s="24">
        <f>I169</f>
        <v>40</v>
      </c>
    </row>
    <row r="169" spans="1:9" ht="25.5">
      <c r="A169" s="16" t="s">
        <v>297</v>
      </c>
      <c r="B169" s="27" t="s">
        <v>39</v>
      </c>
      <c r="C169" s="21">
        <v>895</v>
      </c>
      <c r="D169" s="22" t="s">
        <v>292</v>
      </c>
      <c r="E169" s="22" t="s">
        <v>295</v>
      </c>
      <c r="F169" s="23">
        <v>240</v>
      </c>
      <c r="G169" s="24">
        <v>40</v>
      </c>
      <c r="H169" s="24">
        <v>40</v>
      </c>
      <c r="I169" s="24">
        <v>40</v>
      </c>
    </row>
    <row r="170" spans="1:9">
      <c r="A170" s="16" t="s">
        <v>298</v>
      </c>
      <c r="B170" s="33" t="s">
        <v>299</v>
      </c>
      <c r="C170" s="18">
        <v>895</v>
      </c>
      <c r="D170" s="14" t="s">
        <v>300</v>
      </c>
      <c r="E170" s="22"/>
      <c r="F170" s="23"/>
      <c r="G170" s="15">
        <f t="shared" ref="G170:I173" si="23">G171</f>
        <v>1238.5999999999999</v>
      </c>
      <c r="H170" s="15">
        <f t="shared" si="23"/>
        <v>1050</v>
      </c>
      <c r="I170" s="15">
        <f t="shared" si="23"/>
        <v>1050</v>
      </c>
    </row>
    <row r="171" spans="1:9">
      <c r="A171" s="16" t="s">
        <v>301</v>
      </c>
      <c r="B171" s="17" t="s">
        <v>302</v>
      </c>
      <c r="C171" s="18">
        <v>895</v>
      </c>
      <c r="D171" s="14" t="s">
        <v>303</v>
      </c>
      <c r="E171" s="14"/>
      <c r="F171" s="13"/>
      <c r="G171" s="15">
        <f t="shared" si="23"/>
        <v>1238.5999999999999</v>
      </c>
      <c r="H171" s="15">
        <f t="shared" si="23"/>
        <v>1050</v>
      </c>
      <c r="I171" s="15">
        <f t="shared" si="23"/>
        <v>1050</v>
      </c>
    </row>
    <row r="172" spans="1:9" ht="38.25">
      <c r="A172" s="19" t="s">
        <v>304</v>
      </c>
      <c r="B172" s="27" t="s">
        <v>305</v>
      </c>
      <c r="C172" s="21">
        <v>895</v>
      </c>
      <c r="D172" s="22" t="s">
        <v>303</v>
      </c>
      <c r="E172" s="22" t="s">
        <v>306</v>
      </c>
      <c r="F172" s="23"/>
      <c r="G172" s="24">
        <f t="shared" si="23"/>
        <v>1238.5999999999999</v>
      </c>
      <c r="H172" s="24">
        <f t="shared" si="23"/>
        <v>1050</v>
      </c>
      <c r="I172" s="24">
        <f t="shared" si="23"/>
        <v>1050</v>
      </c>
    </row>
    <row r="173" spans="1:9" ht="25.5">
      <c r="A173" s="19" t="s">
        <v>307</v>
      </c>
      <c r="B173" s="20" t="s">
        <v>37</v>
      </c>
      <c r="C173" s="21">
        <v>895</v>
      </c>
      <c r="D173" s="22" t="s">
        <v>303</v>
      </c>
      <c r="E173" s="22" t="s">
        <v>306</v>
      </c>
      <c r="F173" s="23">
        <v>200</v>
      </c>
      <c r="G173" s="24">
        <f t="shared" si="23"/>
        <v>1238.5999999999999</v>
      </c>
      <c r="H173" s="24">
        <f t="shared" si="23"/>
        <v>1050</v>
      </c>
      <c r="I173" s="24">
        <f t="shared" si="23"/>
        <v>1050</v>
      </c>
    </row>
    <row r="174" spans="1:9" ht="25.5">
      <c r="A174" s="16" t="s">
        <v>308</v>
      </c>
      <c r="B174" s="27" t="s">
        <v>39</v>
      </c>
      <c r="C174" s="21">
        <v>895</v>
      </c>
      <c r="D174" s="22" t="s">
        <v>303</v>
      </c>
      <c r="E174" s="22" t="s">
        <v>306</v>
      </c>
      <c r="F174" s="23">
        <v>240</v>
      </c>
      <c r="G174" s="24">
        <f>1020+36.6+182</f>
        <v>1238.5999999999999</v>
      </c>
      <c r="H174" s="24">
        <v>1050</v>
      </c>
      <c r="I174" s="24">
        <v>1050</v>
      </c>
    </row>
    <row r="175" spans="1:9">
      <c r="A175" s="16" t="s">
        <v>309</v>
      </c>
      <c r="B175" s="28" t="s">
        <v>310</v>
      </c>
      <c r="C175" s="18">
        <v>895</v>
      </c>
      <c r="D175" s="14" t="s">
        <v>311</v>
      </c>
      <c r="E175" s="22"/>
      <c r="F175" s="23"/>
      <c r="G175" s="15">
        <f>G176</f>
        <v>650</v>
      </c>
      <c r="H175" s="15">
        <v>650</v>
      </c>
      <c r="I175" s="15">
        <f>I176</f>
        <v>670</v>
      </c>
    </row>
    <row r="176" spans="1:9" s="4" customFormat="1">
      <c r="A176" s="16" t="s">
        <v>312</v>
      </c>
      <c r="B176" s="17" t="s">
        <v>313</v>
      </c>
      <c r="C176" s="18">
        <v>895</v>
      </c>
      <c r="D176" s="14" t="s">
        <v>314</v>
      </c>
      <c r="E176" s="14"/>
      <c r="F176" s="13"/>
      <c r="G176" s="15">
        <f>G177</f>
        <v>650</v>
      </c>
      <c r="H176" s="15">
        <v>650</v>
      </c>
      <c r="I176" s="15">
        <f>I177</f>
        <v>670</v>
      </c>
    </row>
    <row r="177" spans="1:9" ht="25.5">
      <c r="A177" s="19" t="s">
        <v>315</v>
      </c>
      <c r="B177" s="27" t="s">
        <v>316</v>
      </c>
      <c r="C177" s="21">
        <v>895</v>
      </c>
      <c r="D177" s="22" t="s">
        <v>314</v>
      </c>
      <c r="E177" s="22" t="s">
        <v>317</v>
      </c>
      <c r="F177" s="23"/>
      <c r="G177" s="24">
        <f>G179</f>
        <v>650</v>
      </c>
      <c r="H177" s="24">
        <v>650</v>
      </c>
      <c r="I177" s="24">
        <v>670</v>
      </c>
    </row>
    <row r="178" spans="1:9" ht="25.5">
      <c r="A178" s="19" t="s">
        <v>318</v>
      </c>
      <c r="B178" s="20" t="s">
        <v>37</v>
      </c>
      <c r="C178" s="21">
        <v>895</v>
      </c>
      <c r="D178" s="22" t="s">
        <v>314</v>
      </c>
      <c r="E178" s="22" t="s">
        <v>317</v>
      </c>
      <c r="F178" s="23">
        <v>200</v>
      </c>
      <c r="G178" s="24">
        <f>G179</f>
        <v>650</v>
      </c>
      <c r="H178" s="24">
        <v>650</v>
      </c>
      <c r="I178" s="24">
        <v>670</v>
      </c>
    </row>
    <row r="179" spans="1:9" ht="25.5">
      <c r="A179" s="19" t="s">
        <v>319</v>
      </c>
      <c r="B179" s="27" t="s">
        <v>39</v>
      </c>
      <c r="C179" s="21">
        <v>895</v>
      </c>
      <c r="D179" s="22" t="s">
        <v>314</v>
      </c>
      <c r="E179" s="22" t="s">
        <v>317</v>
      </c>
      <c r="F179" s="23">
        <v>240</v>
      </c>
      <c r="G179" s="24">
        <f>600+50</f>
        <v>650</v>
      </c>
      <c r="H179" s="24">
        <v>650</v>
      </c>
      <c r="I179" s="42">
        <v>670</v>
      </c>
    </row>
    <row r="180" spans="1:9">
      <c r="A180" s="19"/>
      <c r="B180" s="17" t="s">
        <v>320</v>
      </c>
      <c r="C180" s="21"/>
      <c r="D180" s="36"/>
      <c r="E180" s="21"/>
      <c r="F180" s="23"/>
      <c r="G180" s="15">
        <f>SUM(G15+G35)</f>
        <v>90336.5</v>
      </c>
      <c r="H180" s="15">
        <f>SUM(H15+H35)</f>
        <v>79342.8</v>
      </c>
      <c r="I180" s="41">
        <f>SUM(I15+I35)</f>
        <v>80440.400000000009</v>
      </c>
    </row>
    <row r="181" spans="1:9">
      <c r="A181" s="19"/>
      <c r="B181" s="17" t="s">
        <v>321</v>
      </c>
      <c r="C181" s="21"/>
      <c r="D181" s="36"/>
      <c r="E181" s="21"/>
      <c r="F181" s="23"/>
      <c r="G181" s="15"/>
      <c r="H181" s="15">
        <v>1979.4</v>
      </c>
      <c r="I181" s="15">
        <v>4116.2</v>
      </c>
    </row>
    <row r="182" spans="1:9">
      <c r="A182" s="19"/>
      <c r="B182" s="17" t="s">
        <v>322</v>
      </c>
      <c r="C182" s="18"/>
      <c r="D182" s="14"/>
      <c r="E182" s="14"/>
      <c r="F182" s="13"/>
      <c r="G182" s="15">
        <f>SUM(G180+G181)</f>
        <v>90336.5</v>
      </c>
      <c r="H182" s="15">
        <f>SUM(H180+H181)</f>
        <v>81322.2</v>
      </c>
      <c r="I182" s="15">
        <f>SUM(I180+I181)</f>
        <v>84556.6</v>
      </c>
    </row>
    <row r="183" spans="1:9">
      <c r="H183" s="39"/>
      <c r="I183" s="39"/>
    </row>
    <row r="188" spans="1:9">
      <c r="H188" s="39"/>
      <c r="I188" s="39"/>
    </row>
    <row r="195" spans="7:8">
      <c r="G195" s="39"/>
      <c r="H195" s="39"/>
    </row>
  </sheetData>
  <autoFilter ref="C14:G182"/>
  <mergeCells count="5">
    <mergeCell ref="A1:I6"/>
    <mergeCell ref="B12:I12"/>
    <mergeCell ref="B10:I10"/>
    <mergeCell ref="B11:F11"/>
    <mergeCell ref="A8:I9"/>
  </mergeCells>
  <pageMargins left="0.39370077848434398" right="0.15748031437397" top="0.55118107795715299" bottom="0.55118107795715299" header="0.15748031437397" footer="0.15748031437397"/>
  <pageSetup paperSize="9" scale="53" fitToHeight="4" orientation="portrait" r:id="rId1"/>
  <rowBreaks count="4" manualBreakCount="4">
    <brk id="36" max="16383" man="1"/>
    <brk id="74" max="16383" man="1"/>
    <brk id="114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140625" defaultRowHeight="12.7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_Экспорт</vt:lpstr>
      <vt:lpstr>Лист1</vt:lpstr>
      <vt:lpstr>_Экспорт</vt:lpstr>
      <vt:lpstr>_Экспорт!Область_печати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2024-02-12T13:42:51Z</cp:lastPrinted>
  <dcterms:modified xsi:type="dcterms:W3CDTF">2024-02-12T14:21:18Z</dcterms:modified>
</cp:coreProperties>
</file>